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activeTab="1"/>
  </bookViews>
  <sheets>
    <sheet name="BÜTÇE GİDERLERİNİN GELİŞİMİ" sheetId="1" r:id="rId1"/>
    <sheet name="BÜTÇE GELİRLERİNİN GELİŞİMİ" sheetId="2" r:id="rId2"/>
  </sheets>
  <definedNames>
    <definedName name="BaslaSatir">'BÜTÇE GİDERLERİNİN GELİŞİMİ'!$A$16</definedName>
    <definedName name="ButceYil">'BÜTÇE GİDERLERİNİN GELİŞİMİ'!$B$6</definedName>
    <definedName name="FormatSatir">'BÜTÇE GİDERLERİNİN GELİŞİMİ'!$A$4</definedName>
    <definedName name="KurAd">'BÜTÇE GİDERLERİNİN GELİŞİMİ'!$B$8</definedName>
    <definedName name="KurKod">'BÜTÇE GİDERLERİNİN GELİŞİMİ'!$B$7</definedName>
    <definedName name="ToplamFormatSatir">'BÜTÇE GİDERLERİNİN GELİŞİMİ'!$A$2</definedName>
    <definedName name="ToplamSatir">'BÜTÇE GİDERLERİNİN GELİŞİMİ'!$A$15</definedName>
    <definedName name="_xlnm.Print_Titles" localSheetId="0">'BÜTÇE GİDERLERİNİN GELİŞİMİ'!$A:$A</definedName>
  </definedNames>
  <calcPr fullCalcOnLoad="1"/>
</workbook>
</file>

<file path=xl/sharedStrings.xml><?xml version="1.0" encoding="utf-8"?>
<sst xmlns="http://schemas.openxmlformats.org/spreadsheetml/2006/main" count="296" uniqueCount="85">
  <si>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</si>
  <si>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</si>
  <si>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</si>
  <si>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</si>
  <si>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</si>
  <si>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</si>
  <si>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</si>
  <si>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</si>
  <si>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</si>
  <si>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</si>
  <si>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TEMMUZ GERÇEKLEŞME</t>
  </si>
  <si>
    <t>AĞUSTOS GERÇEKLEŞME</t>
  </si>
  <si>
    <t>EYLÜL GERÇEKLEŞME</t>
  </si>
  <si>
    <t>EKİM GERÇEKLEŞME</t>
  </si>
  <si>
    <t>KASIM GERÇEKLEŞME</t>
  </si>
  <si>
    <t>ARALIK GERÇEKLEŞME</t>
  </si>
  <si>
    <t>OCAK-ARALIK                               GERÇEKLEŞME TOPLAMI</t>
  </si>
  <si>
    <t>ARTIŞ ORANI *           (%)</t>
  </si>
  <si>
    <t>OCAK-ARALIK                              GERÇEK. ORANI ** (%)</t>
  </si>
  <si>
    <t>BÜTÇE GİDERLERİ TOPLAMI</t>
  </si>
  <si>
    <t>Yıl:</t>
  </si>
  <si>
    <t>Kurum Ad:</t>
  </si>
  <si>
    <t>ARALIK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</si>
  <si>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</si>
  <si>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</si>
  <si>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</si>
  <si>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</si>
  <si>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</si>
  <si>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</si>
  <si>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</si>
  <si>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</si>
  <si>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</si>
  <si>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</si>
  <si>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0424</t>
  </si>
  <si>
    <t xml:space="preserve">ATATÜRK ÜNİVERSİTESİ 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</si>
  <si>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</si>
  <si>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</si>
  <si>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</si>
  <si>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</si>
  <si>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</si>
  <si>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01.05 - DİĞER PERSONEL</t>
  </si>
  <si>
    <t>02 - SOSYAL GÜVENLİK KURUMLARINA DEVLET PRİMİ GİDERLERİ</t>
  </si>
  <si>
    <t>02.01 - MEMURLAR</t>
  </si>
  <si>
    <t>02.02 - SÖZLEŞMELİ PERSONEL</t>
  </si>
  <si>
    <t>02.03 - İŞÇİLER</t>
  </si>
  <si>
    <t>02.04 - GEÇİCİ SÜRELİ ÇALIŞANLAR</t>
  </si>
  <si>
    <t>02.05 - DİĞER PERSONEL</t>
  </si>
  <si>
    <t>03 - MAL VE HİZMET ALIM GİDERLERİ</t>
  </si>
  <si>
    <t>03.01 - ÜRETİME YÖNELİK MAL VE MALZEME ALIMLARI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</si>
  <si>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</si>
  <si>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</si>
  <si>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</si>
  <si>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</si>
  <si>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</si>
  <si>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</si>
  <si>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</si>
  <si>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</si>
  <si>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</si>
  <si>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05.02 - HAZİNE YARDIMLARI</t>
  </si>
  <si>
    <t>05.03 - KAR AMACI GÜTMEYEN KURULUŞLARA YAPILAN TRANSFERLER</t>
  </si>
  <si>
    <t>05.04 - HANE HALKI VE İŞLETMELERE YAPILAN TRANSFERLER</t>
  </si>
  <si>
    <t>05.06 - YURTDIŞINA YAPILAN TRANSFERLER</t>
  </si>
  <si>
    <t>06 - SERMAYE GİDERLERİ</t>
  </si>
  <si>
    <t>06.01 - MAMUL MAL ALIMLARI</t>
  </si>
  <si>
    <t>06.03 - GAYRİ MADDİ HAK ALIMLARI</t>
  </si>
  <si>
    <t>06.04 - GAYRİMENKUL ALIMLARI VE KAMULAŞTIRMASI</t>
  </si>
  <si>
    <t>06.05 - GAYRİMENKUL SERMAYE ÜRETİM GİDERLERİ</t>
  </si>
  <si>
    <t>06.06 - MENKUL MALLARIN BÜYÜK ONARIM GİDERLERİ</t>
  </si>
  <si>
    <t>06.07 - GAYRİMENKUL BÜYÜK ONARIM GİDERLERİ</t>
  </si>
  <si>
    <t>BÜTÇE GELİRLERİNİN GELİŞİMİ</t>
  </si>
  <si>
    <t>EKONOMİK</t>
  </si>
  <si>
    <t>OCAK-HAZİRAN                               GERÇEKLEŞME TOPLAMI</t>
  </si>
  <si>
    <t>OCAK-HAZİRAN                               GERÇEK. ORANI ** (%)</t>
  </si>
  <si>
    <t>BÜTÇE GELİRLERİ TOPLAMI</t>
  </si>
  <si>
    <t>03 - Teşebbüs ve Mülkiyet Gelirleri</t>
  </si>
  <si>
    <t>03.1 - Mal ve Hizmet Satış Gelirleri</t>
  </si>
  <si>
    <t>03.6 - Kira Gelirleri</t>
  </si>
  <si>
    <t>04 - Alınan Bağış ve Yardımlar ile Özel Gelirler</t>
  </si>
  <si>
    <t>04.2 - Merkezi Yönetim Bütçesine Dahil İdarelerden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</si>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</sst>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7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14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62" applyFont="1" applyAlignment="1">
      <alignment vertical="center"/>
      <protection/>
    </xf>
    <xf numFmtId="1" fontId="5" fillId="0" borderId="0" xfId="62" applyNumberFormat="1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left" vertical="center"/>
      <protection/>
    </xf>
    <xf numFmtId="1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1" fillId="0" borderId="0" xfId="62" applyFont="1" applyAlignment="1">
      <alignment horizontal="left" vertical="center"/>
      <protection/>
    </xf>
    <xf numFmtId="1" fontId="32" fillId="0" borderId="0" xfId="0" applyNumberFormat="1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2" fillId="0" borderId="15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32" fillId="0" borderId="10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 horizontal="right"/>
    </xf>
    <xf numFmtId="4" fontId="32" fillId="0" borderId="16" xfId="0" applyNumberFormat="1" applyFont="1" applyBorder="1" applyAlignment="1" applyProtection="1">
      <alignment horizontal="right" vertical="center" wrapText="1"/>
      <protection/>
    </xf>
    <xf numFmtId="4" fontId="32" fillId="0" borderId="17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9"/>
  <sheetViews>
    <sheetView zoomScale="90" zoomScaleNormal="90" zoomScalePageLayoutView="0" workbookViewId="0" topLeftCell="L10">
      <selection activeCell="D57" sqref="D57"/>
    </sheetView>
  </sheetViews>
  <sheetFormatPr defaultColWidth="9.00390625" defaultRowHeight="13.5" customHeight="1"/>
  <cols>
    <col min="1" max="1" width="59.625" style="1" bestFit="1" customWidth="1"/>
    <col min="2" max="2" width="15.625" style="2" customWidth="1"/>
    <col min="3" max="3" width="16.875" style="2" customWidth="1"/>
    <col min="4" max="5" width="20.75390625" style="2" customWidth="1"/>
    <col min="6" max="7" width="20.75390625" style="2" hidden="1" customWidth="1"/>
    <col min="8" max="9" width="20.75390625" style="2" customWidth="1"/>
    <col min="10" max="11" width="20.75390625" style="2" hidden="1" customWidth="1"/>
    <col min="12" max="13" width="20.75390625" style="2" customWidth="1"/>
    <col min="14" max="15" width="20.75390625" style="2" hidden="1" customWidth="1"/>
    <col min="16" max="17" width="20.75390625" style="2" customWidth="1"/>
    <col min="18" max="19" width="20.75390625" style="2" hidden="1" customWidth="1"/>
    <col min="20" max="21" width="20.75390625" style="2" customWidth="1"/>
    <col min="22" max="23" width="20.75390625" style="1" hidden="1" customWidth="1"/>
    <col min="24" max="25" width="20.75390625" style="1" customWidth="1"/>
    <col min="26" max="27" width="20.75390625" style="2" hidden="1" customWidth="1"/>
    <col min="28" max="29" width="20.75390625" style="2" customWidth="1"/>
    <col min="30" max="31" width="20.75390625" style="2" hidden="1" customWidth="1"/>
    <col min="32" max="33" width="20.75390625" style="2" customWidth="1"/>
    <col min="34" max="35" width="20.75390625" style="1" hidden="1" customWidth="1"/>
    <col min="36" max="37" width="20.75390625" style="1" customWidth="1"/>
    <col min="38" max="39" width="20.75390625" style="2" hidden="1" customWidth="1"/>
    <col min="40" max="41" width="20.75390625" style="2" customWidth="1"/>
    <col min="42" max="43" width="20.75390625" style="2" hidden="1" customWidth="1"/>
    <col min="44" max="45" width="20.75390625" style="2" customWidth="1"/>
    <col min="46" max="47" width="20.75390625" style="1" hidden="1" customWidth="1"/>
    <col min="48" max="50" width="20.75390625" style="1" customWidth="1"/>
    <col min="51" max="51" width="17.00390625" style="1" customWidth="1"/>
    <col min="52" max="52" width="7.375" style="1" bestFit="1" customWidth="1"/>
    <col min="53" max="53" width="8.625" style="1" customWidth="1"/>
    <col min="54" max="54" width="9.00390625" style="1" customWidth="1"/>
    <col min="55" max="55" width="19.875" style="1" customWidth="1"/>
    <col min="56" max="56" width="9.125" style="1" bestFit="1" customWidth="1"/>
    <col min="57" max="16384" width="9.125" style="1" customWidth="1"/>
  </cols>
  <sheetData>
    <row r="1" ht="31.5" customHeight="1" hidden="1" thickBot="1"/>
    <row r="2" spans="1:55" ht="12" hidden="1" thickBot="1">
      <c r="A2" s="3" t="s">
        <v>19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IF(F2=0,0,F2-D2)</f>
        <v>0</v>
      </c>
      <c r="I2" s="4">
        <f>IF(G2=0,0,G2-E2)</f>
        <v>0</v>
      </c>
      <c r="J2" s="4">
        <v>0</v>
      </c>
      <c r="K2" s="4">
        <v>0</v>
      </c>
      <c r="L2" s="4">
        <f>IF(J2=0,0,J2-F2)</f>
        <v>0</v>
      </c>
      <c r="M2" s="4">
        <f>IF(K2=0,0,K2-G2)</f>
        <v>0</v>
      </c>
      <c r="N2" s="4">
        <v>0</v>
      </c>
      <c r="O2" s="4">
        <v>0</v>
      </c>
      <c r="P2" s="4">
        <f>IF(N2=0,0,N2-J2)</f>
        <v>0</v>
      </c>
      <c r="Q2" s="4">
        <f>IF(O2=0,0,O2-K2)</f>
        <v>0</v>
      </c>
      <c r="R2" s="4">
        <v>0</v>
      </c>
      <c r="S2" s="4">
        <v>0</v>
      </c>
      <c r="T2" s="4">
        <f>IF(R2=0,0,R2-N2)</f>
        <v>0</v>
      </c>
      <c r="U2" s="4">
        <f>IF(S2=0,0,S2-O2)</f>
        <v>0</v>
      </c>
      <c r="V2" s="4">
        <v>0</v>
      </c>
      <c r="W2" s="4">
        <v>0</v>
      </c>
      <c r="X2" s="4">
        <f>IF(V2=0,0,V2-R2)</f>
        <v>0</v>
      </c>
      <c r="Y2" s="4">
        <f>IF(W2=0,0,W2-S2)</f>
        <v>0</v>
      </c>
      <c r="Z2" s="4">
        <v>0</v>
      </c>
      <c r="AA2" s="4">
        <v>0</v>
      </c>
      <c r="AB2" s="4">
        <f>IF(Z2=0,0,Z2-V2)</f>
        <v>0</v>
      </c>
      <c r="AC2" s="4">
        <f>IF(AA2=0,0,AA2-W2)</f>
        <v>0</v>
      </c>
      <c r="AD2" s="4">
        <v>0</v>
      </c>
      <c r="AE2" s="4">
        <v>0</v>
      </c>
      <c r="AF2" s="4">
        <f>IF(AD2=0,0,AD2-Z2)</f>
        <v>0</v>
      </c>
      <c r="AG2" s="4">
        <f>IF(AE2=0,0,AE2-AA2)</f>
        <v>0</v>
      </c>
      <c r="AH2" s="4">
        <v>0</v>
      </c>
      <c r="AI2" s="4">
        <v>0</v>
      </c>
      <c r="AJ2" s="4">
        <f>IF(AH2=0,0,AH2-AD2)</f>
        <v>0</v>
      </c>
      <c r="AK2" s="4">
        <f>IF(AI2=0,0,AI2-AE2)</f>
        <v>0</v>
      </c>
      <c r="AL2" s="4">
        <v>0</v>
      </c>
      <c r="AM2" s="4">
        <v>0</v>
      </c>
      <c r="AN2" s="4">
        <f>IF(AL2=0,0,AL2-AH2)</f>
        <v>0</v>
      </c>
      <c r="AO2" s="4">
        <f>IF(AM2=0,0,AM2-AI2)</f>
        <v>0</v>
      </c>
      <c r="AP2" s="4">
        <v>0</v>
      </c>
      <c r="AQ2" s="4">
        <v>0</v>
      </c>
      <c r="AR2" s="4">
        <f>IF(AP2=0,0,AP2-AL2)</f>
        <v>0</v>
      </c>
      <c r="AS2" s="4">
        <f>IF(AQ2=0,0,AQ2-AM2)</f>
        <v>0</v>
      </c>
      <c r="AT2" s="4">
        <v>0</v>
      </c>
      <c r="AU2" s="4">
        <v>0</v>
      </c>
      <c r="AV2" s="4">
        <f>IF(AT2=0,0,AT2-AP2)</f>
        <v>0</v>
      </c>
      <c r="AW2" s="4">
        <f>IF(AU2=0,0,AU2-AQ2)</f>
        <v>0</v>
      </c>
      <c r="AX2" s="4">
        <f>D2+H2+L2+P2+T2+X2+AB2+AF2+AJ2+AN2+AR2+AV2</f>
        <v>0</v>
      </c>
      <c r="AY2" s="4">
        <f>E2+I2+M2+Q2+U2+Y2+AC2+AG2+AK2+AO2+AS2+AW2</f>
        <v>0</v>
      </c>
      <c r="AZ2" s="5">
        <f>IF(AY2=0,0,IF(AX2=0,0,(AY2-AX2)/AX2*100))</f>
        <v>0</v>
      </c>
      <c r="BA2" s="5">
        <f>IF(AX2=0,0,IF(B2=0,0,AX2/B2*100))</f>
        <v>0</v>
      </c>
      <c r="BB2" s="5">
        <f>IF(AY2=0,0,IF(C2=0,0,AY2/C2*100))</f>
        <v>0</v>
      </c>
      <c r="BC2" s="4">
        <v>0</v>
      </c>
    </row>
    <row r="3" ht="12.75" customHeight="1" hidden="1" thickBot="1"/>
    <row r="4" spans="1:55" ht="12" hidden="1" thickBot="1">
      <c r="A4" s="6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>IF(F4=0,0,F4-D4)</f>
        <v>0</v>
      </c>
      <c r="I4" s="7">
        <f>IF(G4=0,0,G4-E4)</f>
        <v>0</v>
      </c>
      <c r="J4" s="7">
        <v>0</v>
      </c>
      <c r="K4" s="7">
        <v>0</v>
      </c>
      <c r="L4" s="7">
        <f>IF(J4=0,0,J4-F4)</f>
        <v>0</v>
      </c>
      <c r="M4" s="7">
        <f>IF(K4=0,0,K4-G4)</f>
        <v>0</v>
      </c>
      <c r="N4" s="7">
        <v>0</v>
      </c>
      <c r="O4" s="7">
        <v>0</v>
      </c>
      <c r="P4" s="7">
        <f>IF(N4=0,0,N4-J4)</f>
        <v>0</v>
      </c>
      <c r="Q4" s="7">
        <f>IF(O4=0,0,O4-K4)</f>
        <v>0</v>
      </c>
      <c r="R4" s="7">
        <v>0</v>
      </c>
      <c r="S4" s="7">
        <v>0</v>
      </c>
      <c r="T4" s="7">
        <f>IF(R4=0,0,R4-N4)</f>
        <v>0</v>
      </c>
      <c r="U4" s="7">
        <f>IF(S4=0,0,S4-O4)</f>
        <v>0</v>
      </c>
      <c r="V4" s="7">
        <v>0</v>
      </c>
      <c r="W4" s="7">
        <v>0</v>
      </c>
      <c r="X4" s="7">
        <f>IF(V4=0,0,V4-R4)</f>
        <v>0</v>
      </c>
      <c r="Y4" s="7">
        <f>IF(W4=0,0,W4-S4)</f>
        <v>0</v>
      </c>
      <c r="Z4" s="7">
        <v>0</v>
      </c>
      <c r="AA4" s="7">
        <v>0</v>
      </c>
      <c r="AB4" s="7">
        <f>IF(Z4=0,0,Z4-V4)</f>
        <v>0</v>
      </c>
      <c r="AC4" s="7">
        <f>IF(AA4=0,0,AA4-W4)</f>
        <v>0</v>
      </c>
      <c r="AD4" s="7">
        <v>0</v>
      </c>
      <c r="AE4" s="7">
        <v>0</v>
      </c>
      <c r="AF4" s="7">
        <f>IF(AD4=0,0,AD4-Z4)</f>
        <v>0</v>
      </c>
      <c r="AG4" s="7">
        <f>IF(AE4=0,0,AE4-AA4)</f>
        <v>0</v>
      </c>
      <c r="AH4" s="7">
        <v>0</v>
      </c>
      <c r="AI4" s="7">
        <v>0</v>
      </c>
      <c r="AJ4" s="7">
        <f>IF(AH4=0,0,AH4-AD4)</f>
        <v>0</v>
      </c>
      <c r="AK4" s="7">
        <f>IF(AI4=0,0,AI4-AE4)</f>
        <v>0</v>
      </c>
      <c r="AL4" s="7">
        <v>0</v>
      </c>
      <c r="AM4" s="7">
        <v>0</v>
      </c>
      <c r="AN4" s="7">
        <f>IF(AL4=0,0,AL4-AH4)</f>
        <v>0</v>
      </c>
      <c r="AO4" s="7">
        <f>IF(AM4=0,0,AM4-AI4)</f>
        <v>0</v>
      </c>
      <c r="AP4" s="7">
        <v>0</v>
      </c>
      <c r="AQ4" s="7">
        <v>0</v>
      </c>
      <c r="AR4" s="7">
        <f>IF(AP4=0,0,AP4-AL4)</f>
        <v>0</v>
      </c>
      <c r="AS4" s="7">
        <f>IF(AQ4=0,0,AQ4-AM4)</f>
        <v>0</v>
      </c>
      <c r="AT4" s="7">
        <v>0</v>
      </c>
      <c r="AU4" s="7">
        <v>0</v>
      </c>
      <c r="AV4" s="7">
        <f>IF(AT4=0,0,AT4-AP4)</f>
        <v>0</v>
      </c>
      <c r="AW4" s="7">
        <f>IF(AU4=0,0,AU4-AQ4)</f>
        <v>0</v>
      </c>
      <c r="AX4" s="7">
        <f>D4+H4+L4+P4+T4+X4+AB4+AF4+AJ4+AN4+AR4+AV4</f>
        <v>0</v>
      </c>
      <c r="AY4" s="7">
        <f>E4+I4+M4+Q4+U4+Y4+AC4+AG4+AK4+AO4+AS4+AW4</f>
        <v>0</v>
      </c>
      <c r="AZ4" s="8">
        <f>IF(AY4=0,0,IF(AX4=0,0,(AY4-AX4)/AX4*100))</f>
        <v>0</v>
      </c>
      <c r="BA4" s="8">
        <f>IF(AX4=0,0,IF(B4=0,0,AX4/B4*100))</f>
        <v>0</v>
      </c>
      <c r="BB4" s="8">
        <f>IF(AY4=0,0,IF(C4=0,0,AY4/C4*100))</f>
        <v>0</v>
      </c>
      <c r="BC4" s="7">
        <v>0</v>
      </c>
    </row>
    <row r="5" ht="13.5" customHeight="1" hidden="1"/>
    <row r="6" spans="1:45" ht="15.75" customHeight="1" hidden="1">
      <c r="A6" s="9" t="s">
        <v>20</v>
      </c>
      <c r="B6" s="10">
        <v>2022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9" t="s">
        <v>0</v>
      </c>
      <c r="X6" s="9" t="s">
        <v>0</v>
      </c>
      <c r="Z6" s="1"/>
      <c r="AA6" s="1"/>
      <c r="AB6" s="1"/>
      <c r="AC6" s="1"/>
      <c r="AD6" s="1"/>
      <c r="AE6" s="1"/>
      <c r="AF6" s="1"/>
      <c r="AG6" s="1"/>
      <c r="AL6" s="1"/>
      <c r="AM6" s="1"/>
      <c r="AN6" s="1"/>
      <c r="AO6" s="1"/>
      <c r="AP6" s="1"/>
      <c r="AQ6" s="1"/>
      <c r="AR6" s="1"/>
      <c r="AS6" s="1"/>
    </row>
    <row r="7" spans="1:45" ht="11.25" hidden="1">
      <c r="A7" s="12" t="s">
        <v>3</v>
      </c>
      <c r="B7" s="13" t="s">
        <v>33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X7" s="13" t="s">
        <v>0</v>
      </c>
      <c r="Z7" s="1"/>
      <c r="AA7" s="1"/>
      <c r="AB7" s="1"/>
      <c r="AC7" s="1"/>
      <c r="AD7" s="1"/>
      <c r="AE7" s="1"/>
      <c r="AF7" s="1"/>
      <c r="AG7" s="1"/>
      <c r="AL7" s="1"/>
      <c r="AM7" s="1"/>
      <c r="AN7" s="1"/>
      <c r="AO7" s="1"/>
      <c r="AP7" s="1"/>
      <c r="AQ7" s="1"/>
      <c r="AR7" s="1"/>
      <c r="AS7" s="1"/>
    </row>
    <row r="8" spans="1:45" ht="11.25" hidden="1">
      <c r="A8" s="1" t="s">
        <v>21</v>
      </c>
      <c r="B8" s="2" t="s">
        <v>34</v>
      </c>
      <c r="Z8" s="1"/>
      <c r="AA8" s="1"/>
      <c r="AB8" s="1"/>
      <c r="AC8" s="1"/>
      <c r="AD8" s="1"/>
      <c r="AE8" s="1"/>
      <c r="AF8" s="1"/>
      <c r="AG8" s="1"/>
      <c r="AL8" s="1"/>
      <c r="AM8" s="1"/>
      <c r="AN8" s="1"/>
      <c r="AO8" s="1"/>
      <c r="AP8" s="1"/>
      <c r="AQ8" s="1"/>
      <c r="AR8" s="1"/>
      <c r="AS8" s="1"/>
    </row>
    <row r="9" ht="13.5" customHeight="1" hidden="1"/>
    <row r="10" spans="1:55" ht="16.5" customHeight="1">
      <c r="A10" s="14" t="s">
        <v>0</v>
      </c>
      <c r="B10" s="25" t="s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1" s="18" customFormat="1" ht="16.5" customHeight="1">
      <c r="A11" s="15" t="s">
        <v>2</v>
      </c>
      <c r="B11" s="16">
        <f>ButceYil</f>
        <v>2022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 t="s">
        <v>0</v>
      </c>
      <c r="W11" s="17" t="s">
        <v>0</v>
      </c>
      <c r="X11" s="17" t="s">
        <v>0</v>
      </c>
      <c r="Y11" s="17" t="s">
        <v>0</v>
      </c>
      <c r="Z11" s="17"/>
      <c r="AA11" s="17"/>
      <c r="AB11" s="17"/>
      <c r="AC11" s="17"/>
      <c r="AD11" s="17"/>
      <c r="AE11" s="17"/>
      <c r="AF11" s="17"/>
      <c r="AG11" s="17"/>
      <c r="AH11" s="17" t="s">
        <v>0</v>
      </c>
      <c r="AI11" s="17" t="s">
        <v>0</v>
      </c>
      <c r="AJ11" s="17" t="s">
        <v>0</v>
      </c>
      <c r="AK11" s="17" t="s">
        <v>0</v>
      </c>
      <c r="AL11" s="17"/>
      <c r="AM11" s="17"/>
      <c r="AN11" s="17"/>
      <c r="AO11" s="17"/>
      <c r="AP11" s="17"/>
      <c r="AQ11" s="17"/>
      <c r="AR11" s="17"/>
      <c r="AS11" s="17"/>
      <c r="AT11" s="17" t="s">
        <v>0</v>
      </c>
      <c r="AU11" s="17" t="s">
        <v>0</v>
      </c>
      <c r="AV11" s="17" t="s">
        <v>0</v>
      </c>
      <c r="AW11" s="17" t="s">
        <v>0</v>
      </c>
      <c r="AX11" s="17" t="s">
        <v>0</v>
      </c>
      <c r="AY11" s="17" t="s">
        <v>0</v>
      </c>
    </row>
    <row r="12" spans="1:49" s="18" customFormat="1" ht="17.25" customHeight="1" thickBot="1">
      <c r="A12" s="19" t="s">
        <v>3</v>
      </c>
      <c r="B12" s="26" t="str">
        <f>KurAd</f>
        <v>ATATÜRK ÜNİVERSİTESİ 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  <c r="K12" s="26" t="s">
        <v>0</v>
      </c>
      <c r="L12" s="26" t="s">
        <v>0</v>
      </c>
      <c r="M12" s="26" t="s">
        <v>0</v>
      </c>
      <c r="N12" s="26" t="s">
        <v>0</v>
      </c>
      <c r="O12" s="26" t="s">
        <v>0</v>
      </c>
      <c r="P12" s="26" t="s">
        <v>0</v>
      </c>
      <c r="Q12" s="26" t="s">
        <v>0</v>
      </c>
      <c r="R12" s="17"/>
      <c r="S12" s="17"/>
      <c r="T12" s="17"/>
      <c r="U12" s="17"/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/>
      <c r="AE12" s="17"/>
      <c r="AF12" s="17"/>
      <c r="AG12" s="17"/>
      <c r="AH12" s="17" t="s">
        <v>0</v>
      </c>
      <c r="AI12" s="17" t="s">
        <v>0</v>
      </c>
      <c r="AJ12" s="17" t="s">
        <v>0</v>
      </c>
      <c r="AK12" s="17" t="s">
        <v>0</v>
      </c>
      <c r="AL12" s="17" t="s">
        <v>0</v>
      </c>
      <c r="AM12" s="17" t="s">
        <v>0</v>
      </c>
      <c r="AN12" s="17" t="s">
        <v>0</v>
      </c>
      <c r="AO12" s="17" t="s">
        <v>0</v>
      </c>
      <c r="AP12" s="17"/>
      <c r="AQ12" s="17"/>
      <c r="AR12" s="17"/>
      <c r="AS12" s="17"/>
      <c r="AT12" s="17" t="s">
        <v>0</v>
      </c>
      <c r="AU12" s="17" t="s">
        <v>0</v>
      </c>
      <c r="AV12" s="17" t="s">
        <v>0</v>
      </c>
      <c r="AW12" s="17" t="s">
        <v>0</v>
      </c>
    </row>
    <row r="13" spans="1:55" s="18" customFormat="1" ht="33.75" customHeight="1">
      <c r="A13" s="23" t="s">
        <v>0</v>
      </c>
      <c r="B13" s="21" t="str">
        <f>ButceYil-1&amp;" "&amp;"GERÇEKLEŞME TOPLAMI"</f>
        <v>2021 GERÇEKLEŞME TOPLAMI</v>
      </c>
      <c r="C13" s="21" t="str">
        <f>ButceYil&amp;" "&amp;"BAŞLANGIÇ ÖDENEĞİ"</f>
        <v>2022 BAŞLANGIÇ ÖDENEĞİ</v>
      </c>
      <c r="D13" s="21" t="s">
        <v>4</v>
      </c>
      <c r="E13" s="21" t="s">
        <v>0</v>
      </c>
      <c r="F13" s="21" t="s">
        <v>23</v>
      </c>
      <c r="G13" s="21" t="s">
        <v>0</v>
      </c>
      <c r="H13" s="21" t="s">
        <v>5</v>
      </c>
      <c r="I13" s="21" t="s">
        <v>0</v>
      </c>
      <c r="J13" s="21" t="s">
        <v>24</v>
      </c>
      <c r="K13" s="21" t="s">
        <v>0</v>
      </c>
      <c r="L13" s="21" t="s">
        <v>6</v>
      </c>
      <c r="M13" s="21" t="s">
        <v>0</v>
      </c>
      <c r="N13" s="21" t="s">
        <v>25</v>
      </c>
      <c r="O13" s="21" t="s">
        <v>0</v>
      </c>
      <c r="P13" s="21" t="s">
        <v>7</v>
      </c>
      <c r="Q13" s="21" t="s">
        <v>0</v>
      </c>
      <c r="R13" s="21" t="s">
        <v>26</v>
      </c>
      <c r="S13" s="21" t="s">
        <v>0</v>
      </c>
      <c r="T13" s="21" t="s">
        <v>8</v>
      </c>
      <c r="U13" s="21" t="s">
        <v>0</v>
      </c>
      <c r="V13" s="21" t="s">
        <v>27</v>
      </c>
      <c r="W13" s="21" t="s">
        <v>0</v>
      </c>
      <c r="X13" s="21" t="s">
        <v>9</v>
      </c>
      <c r="Y13" s="21" t="s">
        <v>0</v>
      </c>
      <c r="Z13" s="21" t="s">
        <v>28</v>
      </c>
      <c r="AA13" s="21" t="s">
        <v>0</v>
      </c>
      <c r="AB13" s="21" t="s">
        <v>10</v>
      </c>
      <c r="AC13" s="21" t="s">
        <v>0</v>
      </c>
      <c r="AD13" s="21" t="s">
        <v>29</v>
      </c>
      <c r="AE13" s="21" t="s">
        <v>0</v>
      </c>
      <c r="AF13" s="21" t="s">
        <v>11</v>
      </c>
      <c r="AG13" s="21" t="s">
        <v>0</v>
      </c>
      <c r="AH13" s="21" t="s">
        <v>30</v>
      </c>
      <c r="AI13" s="21" t="s">
        <v>0</v>
      </c>
      <c r="AJ13" s="21" t="s">
        <v>12</v>
      </c>
      <c r="AK13" s="21" t="s">
        <v>0</v>
      </c>
      <c r="AL13" s="21" t="s">
        <v>31</v>
      </c>
      <c r="AM13" s="21" t="s">
        <v>0</v>
      </c>
      <c r="AN13" s="21" t="s">
        <v>13</v>
      </c>
      <c r="AO13" s="21" t="s">
        <v>0</v>
      </c>
      <c r="AP13" s="21" t="s">
        <v>32</v>
      </c>
      <c r="AQ13" s="21" t="s">
        <v>0</v>
      </c>
      <c r="AR13" s="21" t="s">
        <v>14</v>
      </c>
      <c r="AS13" s="21" t="s">
        <v>0</v>
      </c>
      <c r="AT13" s="21" t="s">
        <v>22</v>
      </c>
      <c r="AU13" s="21" t="s">
        <v>0</v>
      </c>
      <c r="AV13" s="21" t="s">
        <v>15</v>
      </c>
      <c r="AW13" s="21" t="s">
        <v>0</v>
      </c>
      <c r="AX13" s="21" t="s">
        <v>16</v>
      </c>
      <c r="AY13" s="21" t="s">
        <v>0</v>
      </c>
      <c r="AZ13" s="21" t="s">
        <v>17</v>
      </c>
      <c r="BA13" s="21" t="s">
        <v>18</v>
      </c>
      <c r="BB13" s="21" t="s">
        <v>0</v>
      </c>
      <c r="BC13" s="21" t="str">
        <f>ButceYil&amp;" "&amp;"YILSONU GERÇEKLEŞME TAHMİNİ"</f>
        <v>2022 YILSONU GERÇEKLEŞME TAHMİNİ</v>
      </c>
    </row>
    <row r="14" spans="1:55" s="18" customFormat="1" ht="16.5" customHeight="1" thickBot="1">
      <c r="A14" s="24" t="s">
        <v>0</v>
      </c>
      <c r="B14" s="22" t="s">
        <v>0</v>
      </c>
      <c r="C14" s="22" t="s">
        <v>0</v>
      </c>
      <c r="D14" s="20">
        <f>ButceYil-1</f>
        <v>2021</v>
      </c>
      <c r="E14" s="20">
        <f>ButceYil</f>
        <v>2022</v>
      </c>
      <c r="F14" s="20">
        <f>ButceYil-1</f>
        <v>2021</v>
      </c>
      <c r="G14" s="20">
        <f>ButceYil</f>
        <v>2022</v>
      </c>
      <c r="H14" s="20">
        <f>ButceYil-1</f>
        <v>2021</v>
      </c>
      <c r="I14" s="20">
        <f>ButceYil</f>
        <v>2022</v>
      </c>
      <c r="J14" s="20">
        <f>ButceYil-1</f>
        <v>2021</v>
      </c>
      <c r="K14" s="20">
        <f>ButceYil</f>
        <v>2022</v>
      </c>
      <c r="L14" s="20">
        <f>ButceYil-1</f>
        <v>2021</v>
      </c>
      <c r="M14" s="20">
        <f>ButceYil</f>
        <v>2022</v>
      </c>
      <c r="N14" s="20">
        <f>ButceYil-1</f>
        <v>2021</v>
      </c>
      <c r="O14" s="20">
        <f>ButceYil</f>
        <v>2022</v>
      </c>
      <c r="P14" s="20">
        <f>ButceYil-1</f>
        <v>2021</v>
      </c>
      <c r="Q14" s="20">
        <f>ButceYil</f>
        <v>2022</v>
      </c>
      <c r="R14" s="20">
        <f>ButceYil-1</f>
        <v>2021</v>
      </c>
      <c r="S14" s="20">
        <f>ButceYil</f>
        <v>2022</v>
      </c>
      <c r="T14" s="20">
        <f>ButceYil-1</f>
        <v>2021</v>
      </c>
      <c r="U14" s="20">
        <f>ButceYil</f>
        <v>2022</v>
      </c>
      <c r="V14" s="20">
        <f>ButceYil-1</f>
        <v>2021</v>
      </c>
      <c r="W14" s="20">
        <f>ButceYil</f>
        <v>2022</v>
      </c>
      <c r="X14" s="20">
        <f>ButceYil-1</f>
        <v>2021</v>
      </c>
      <c r="Y14" s="20">
        <f>ButceYil</f>
        <v>2022</v>
      </c>
      <c r="Z14" s="20">
        <f>ButceYil-1</f>
        <v>2021</v>
      </c>
      <c r="AA14" s="20">
        <f>ButceYil</f>
        <v>2022</v>
      </c>
      <c r="AB14" s="20">
        <f>ButceYil-1</f>
        <v>2021</v>
      </c>
      <c r="AC14" s="20">
        <f>ButceYil</f>
        <v>2022</v>
      </c>
      <c r="AD14" s="20">
        <f>ButceYil-1</f>
        <v>2021</v>
      </c>
      <c r="AE14" s="20">
        <f>ButceYil</f>
        <v>2022</v>
      </c>
      <c r="AF14" s="20">
        <f>ButceYil-1</f>
        <v>2021</v>
      </c>
      <c r="AG14" s="20">
        <f>ButceYil</f>
        <v>2022</v>
      </c>
      <c r="AH14" s="20">
        <f>ButceYil-1</f>
        <v>2021</v>
      </c>
      <c r="AI14" s="20">
        <f>ButceYil</f>
        <v>2022</v>
      </c>
      <c r="AJ14" s="20">
        <f>ButceYil-1</f>
        <v>2021</v>
      </c>
      <c r="AK14" s="20">
        <f>ButceYil</f>
        <v>2022</v>
      </c>
      <c r="AL14" s="20">
        <f>ButceYil-1</f>
        <v>2021</v>
      </c>
      <c r="AM14" s="20">
        <f>ButceYil</f>
        <v>2022</v>
      </c>
      <c r="AN14" s="20">
        <f>ButceYil-1</f>
        <v>2021</v>
      </c>
      <c r="AO14" s="20">
        <f>ButceYil</f>
        <v>2022</v>
      </c>
      <c r="AP14" s="20">
        <f>ButceYil-1</f>
        <v>2021</v>
      </c>
      <c r="AQ14" s="20">
        <f>ButceYil</f>
        <v>2022</v>
      </c>
      <c r="AR14" s="20">
        <f>ButceYil-1</f>
        <v>2021</v>
      </c>
      <c r="AS14" s="20">
        <f>ButceYil</f>
        <v>2022</v>
      </c>
      <c r="AT14" s="20">
        <f>ButceYil-1</f>
        <v>2021</v>
      </c>
      <c r="AU14" s="20">
        <f>ButceYil</f>
        <v>2022</v>
      </c>
      <c r="AV14" s="20">
        <f>ButceYil-1</f>
        <v>2021</v>
      </c>
      <c r="AW14" s="20">
        <f>ButceYil</f>
        <v>2022</v>
      </c>
      <c r="AX14" s="20">
        <f>ButceYil-1</f>
        <v>2021</v>
      </c>
      <c r="AY14" s="20">
        <f>ButceYil</f>
        <v>2022</v>
      </c>
      <c r="AZ14" s="22" t="s">
        <v>0</v>
      </c>
      <c r="BA14" s="20">
        <f>ButceYil-1</f>
        <v>2021</v>
      </c>
      <c r="BB14" s="20">
        <f>ButceYil</f>
        <v>2022</v>
      </c>
      <c r="BC14" s="22" t="s">
        <v>0</v>
      </c>
    </row>
    <row r="15" spans="1:55" ht="24.75" customHeight="1" thickBot="1">
      <c r="A15" s="3" t="s">
        <v>19</v>
      </c>
      <c r="B15" s="4">
        <v>1187577148.0500002</v>
      </c>
      <c r="C15" s="4">
        <v>1176843000</v>
      </c>
      <c r="D15" s="4">
        <v>75074061.53</v>
      </c>
      <c r="E15" s="4">
        <v>106399426.18</v>
      </c>
      <c r="F15" s="4">
        <v>153214154.20999998</v>
      </c>
      <c r="G15" s="4">
        <v>253945796.75000003</v>
      </c>
      <c r="H15" s="4">
        <f aca="true" t="shared" si="0" ref="H15:H49">IF(F15=0,0,F15-D15)</f>
        <v>78140092.67999998</v>
      </c>
      <c r="I15" s="4">
        <f aca="true" t="shared" si="1" ref="I15:I49">IF(G15=0,0,G15-E15)</f>
        <v>147546370.57000002</v>
      </c>
      <c r="J15" s="4">
        <v>251213935.47</v>
      </c>
      <c r="K15" s="4">
        <v>386453103.44</v>
      </c>
      <c r="L15" s="4">
        <f aca="true" t="shared" si="2" ref="L15:L49">IF(J15=0,0,J15-F15)</f>
        <v>97999781.26000002</v>
      </c>
      <c r="M15" s="4">
        <f aca="true" t="shared" si="3" ref="M15:M49">IF(K15=0,0,K15-G15)</f>
        <v>132507306.68999997</v>
      </c>
      <c r="N15" s="4">
        <v>331352493.15000004</v>
      </c>
      <c r="O15" s="4">
        <v>524008643.95999986</v>
      </c>
      <c r="P15" s="4">
        <f aca="true" t="shared" si="4" ref="P15:P49">IF(N15=0,0,N15-J15)</f>
        <v>80138557.68000004</v>
      </c>
      <c r="Q15" s="4">
        <f aca="true" t="shared" si="5" ref="Q15:Q49">IF(O15=0,0,O15-K15)</f>
        <v>137555540.51999986</v>
      </c>
      <c r="R15" s="4">
        <v>419394973.49</v>
      </c>
      <c r="S15" s="4">
        <v>678236244.5500001</v>
      </c>
      <c r="T15" s="4">
        <f aca="true" t="shared" si="6" ref="T15:T49">IF(R15=0,0,R15-N15)</f>
        <v>88042480.33999997</v>
      </c>
      <c r="U15" s="4">
        <f aca="true" t="shared" si="7" ref="U15:U49">IF(S15=0,0,S15-O15)</f>
        <v>154227600.5900002</v>
      </c>
      <c r="V15" s="4">
        <v>494419030.81999993</v>
      </c>
      <c r="W15" s="4">
        <v>800536510.59</v>
      </c>
      <c r="X15" s="4">
        <f aca="true" t="shared" si="8" ref="X15:X49">IF(V15=0,0,V15-R15)</f>
        <v>75024057.32999992</v>
      </c>
      <c r="Y15" s="4">
        <f aca="true" t="shared" si="9" ref="Y15:Y49">IF(W15=0,0,W15-S15)</f>
        <v>122300266.03999996</v>
      </c>
      <c r="Z15" s="4">
        <v>717235074.46</v>
      </c>
      <c r="AA15" s="4">
        <v>950541124.01</v>
      </c>
      <c r="AB15" s="4">
        <f aca="true" t="shared" si="10" ref="AB15:AB49">IF(Z15=0,0,Z15-V15)</f>
        <v>222816043.6400001</v>
      </c>
      <c r="AC15" s="4">
        <f aca="true" t="shared" si="11" ref="AC15:AC49">IF(AA15=0,0,AA15-W15)</f>
        <v>150004613.41999996</v>
      </c>
      <c r="AD15" s="4">
        <v>795732576.94</v>
      </c>
      <c r="AE15" s="4">
        <v>0</v>
      </c>
      <c r="AF15" s="4">
        <f aca="true" t="shared" si="12" ref="AF15:AF49">IF(AD15=0,0,AD15-Z15)</f>
        <v>78497502.48000002</v>
      </c>
      <c r="AG15" s="4">
        <v>155130013</v>
      </c>
      <c r="AH15" s="4">
        <v>875276816.25</v>
      </c>
      <c r="AI15" s="4">
        <v>0</v>
      </c>
      <c r="AJ15" s="4">
        <f aca="true" t="shared" si="13" ref="AJ15:AJ49">IF(AH15=0,0,AH15-AD15)</f>
        <v>79544239.30999994</v>
      </c>
      <c r="AK15" s="4">
        <v>149023618</v>
      </c>
      <c r="AL15" s="4">
        <v>974557057.9899998</v>
      </c>
      <c r="AM15" s="4">
        <v>0</v>
      </c>
      <c r="AN15" s="4">
        <f aca="true" t="shared" si="14" ref="AN15:AN49">IF(AL15=0,0,AL15-AH15)</f>
        <v>99280241.73999977</v>
      </c>
      <c r="AO15" s="4">
        <v>156982676</v>
      </c>
      <c r="AP15" s="4">
        <v>1078438691.6799998</v>
      </c>
      <c r="AQ15" s="4">
        <v>0</v>
      </c>
      <c r="AR15" s="4">
        <f aca="true" t="shared" si="15" ref="AR15:AR49">IF(AP15=0,0,AP15-AL15)</f>
        <v>103881633.69000006</v>
      </c>
      <c r="AS15" s="4">
        <v>200452213</v>
      </c>
      <c r="AT15" s="4">
        <v>1187577148.0500002</v>
      </c>
      <c r="AU15" s="4">
        <v>0</v>
      </c>
      <c r="AV15" s="4">
        <f aca="true" t="shared" si="16" ref="AV15:AV49">IF(AT15=0,0,AT15-AP15)</f>
        <v>109138456.37000036</v>
      </c>
      <c r="AW15" s="4">
        <v>208808338</v>
      </c>
      <c r="AX15" s="4">
        <f aca="true" t="shared" si="17" ref="AX15:AX49">D15+H15+L15+P15+T15+X15+AB15+AF15+AJ15+AN15+AR15+AV15</f>
        <v>1187577148.0500002</v>
      </c>
      <c r="AY15" s="4">
        <f aca="true" t="shared" si="18" ref="AY15:AY49">E15+I15+M15+Q15+U15+Y15+AC15+AG15+AK15+AO15+AS15+AW15</f>
        <v>1820937982.01</v>
      </c>
      <c r="AZ15" s="5">
        <f aca="true" t="shared" si="19" ref="AZ15:AZ49">IF(AY15=0,0,IF(AX15=0,0,(AY15-AX15)/AX15*100))</f>
        <v>53.332184355347124</v>
      </c>
      <c r="BA15" s="5">
        <f aca="true" t="shared" si="20" ref="BA15:BA49">IF(AX15=0,0,IF(B15=0,0,AX15/B15*100))</f>
        <v>100</v>
      </c>
      <c r="BB15" s="5">
        <f aca="true" t="shared" si="21" ref="BB15:BB49">IF(AY15=0,0,IF(C15=0,0,AY15/C15*100))</f>
        <v>154.73074845242738</v>
      </c>
      <c r="BC15" s="4">
        <v>1920219244</v>
      </c>
    </row>
    <row r="16" spans="1:55" ht="24.75" customHeight="1" thickBot="1">
      <c r="A16" s="3" t="s">
        <v>35</v>
      </c>
      <c r="B16" s="4">
        <v>709155584.3000001</v>
      </c>
      <c r="C16" s="4">
        <v>844721000</v>
      </c>
      <c r="D16" s="4">
        <v>62068845.05</v>
      </c>
      <c r="E16" s="4">
        <v>86271270.72</v>
      </c>
      <c r="F16" s="4">
        <v>117234940.95</v>
      </c>
      <c r="G16" s="4">
        <v>168590504.51999998</v>
      </c>
      <c r="H16" s="4">
        <f>IF(F16=0,0,F16-D16)</f>
        <v>55166095.900000006</v>
      </c>
      <c r="I16" s="4">
        <f t="shared" si="1"/>
        <v>82319233.79999998</v>
      </c>
      <c r="J16" s="4">
        <v>169812205.45</v>
      </c>
      <c r="K16" s="4">
        <v>246094072.91</v>
      </c>
      <c r="L16" s="4">
        <f>IF(J16=0,0,J16-F16)</f>
        <v>52577264.499999985</v>
      </c>
      <c r="M16" s="4">
        <f>IF(K16=0,0,K16-G16)</f>
        <v>77503568.39000002</v>
      </c>
      <c r="N16" s="4">
        <v>229952113.61</v>
      </c>
      <c r="O16" s="4">
        <v>342709278.37999994</v>
      </c>
      <c r="P16" s="4">
        <f>IF(N16=0,0,N16-J16)</f>
        <v>60139908.160000026</v>
      </c>
      <c r="Q16" s="4">
        <f t="shared" si="5"/>
        <v>96615205.46999994</v>
      </c>
      <c r="R16" s="4">
        <v>288650743.71000004</v>
      </c>
      <c r="S16" s="4">
        <v>426898131.8</v>
      </c>
      <c r="T16" s="4">
        <f>IF(R16=0,0,R16-N16)</f>
        <v>58698630.100000024</v>
      </c>
      <c r="U16" s="4">
        <f t="shared" si="7"/>
        <v>84188853.42000008</v>
      </c>
      <c r="V16" s="4">
        <v>342726503.97999996</v>
      </c>
      <c r="W16" s="4">
        <v>507443352.11</v>
      </c>
      <c r="X16" s="4">
        <f t="shared" si="8"/>
        <v>54075760.26999992</v>
      </c>
      <c r="Y16" s="4">
        <f t="shared" si="9"/>
        <v>80545220.31</v>
      </c>
      <c r="Z16" s="4">
        <v>404036731.9</v>
      </c>
      <c r="AA16" s="4">
        <v>633716875.72</v>
      </c>
      <c r="AB16" s="4">
        <f t="shared" si="10"/>
        <v>61310227.92000002</v>
      </c>
      <c r="AC16" s="4">
        <f t="shared" si="11"/>
        <v>126273523.61000001</v>
      </c>
      <c r="AD16" s="4">
        <v>460328319.84000003</v>
      </c>
      <c r="AE16" s="4">
        <v>0</v>
      </c>
      <c r="AF16" s="4">
        <f t="shared" si="12"/>
        <v>56291587.94000006</v>
      </c>
      <c r="AG16" s="4">
        <v>114374213</v>
      </c>
      <c r="AH16" s="4">
        <v>519687674.92</v>
      </c>
      <c r="AI16" s="4">
        <v>0</v>
      </c>
      <c r="AJ16" s="4">
        <f t="shared" si="13"/>
        <v>59359355.07999998</v>
      </c>
      <c r="AK16" s="4">
        <v>113513590</v>
      </c>
      <c r="AL16" s="4">
        <v>590629935.2699999</v>
      </c>
      <c r="AM16" s="4">
        <v>0</v>
      </c>
      <c r="AN16" s="4">
        <f t="shared" si="14"/>
        <v>70942260.34999985</v>
      </c>
      <c r="AO16" s="4">
        <v>115180000</v>
      </c>
      <c r="AP16" s="4">
        <v>652084574.13</v>
      </c>
      <c r="AQ16" s="4">
        <v>0</v>
      </c>
      <c r="AR16" s="4">
        <f t="shared" si="15"/>
        <v>61454638.86000013</v>
      </c>
      <c r="AS16" s="4">
        <v>115530000</v>
      </c>
      <c r="AT16" s="4">
        <v>709155584.3000001</v>
      </c>
      <c r="AU16" s="4">
        <v>0</v>
      </c>
      <c r="AV16" s="4">
        <f t="shared" si="16"/>
        <v>57071010.17000008</v>
      </c>
      <c r="AW16" s="4">
        <v>115510000</v>
      </c>
      <c r="AX16" s="4">
        <f t="shared" si="17"/>
        <v>709155584.3000001</v>
      </c>
      <c r="AY16" s="4">
        <f t="shared" si="18"/>
        <v>1207824678.72</v>
      </c>
      <c r="AZ16" s="5">
        <f t="shared" si="19"/>
        <v>70.31871502672166</v>
      </c>
      <c r="BA16" s="5">
        <f t="shared" si="20"/>
        <v>100</v>
      </c>
      <c r="BB16" s="5">
        <f t="shared" si="21"/>
        <v>142.98504224708512</v>
      </c>
      <c r="BC16" s="4">
        <v>1317545734</v>
      </c>
    </row>
    <row r="17" spans="1:55" ht="24.75" customHeight="1">
      <c r="A17" s="6" t="s">
        <v>36</v>
      </c>
      <c r="B17" s="7">
        <v>552984835.71</v>
      </c>
      <c r="C17" s="7">
        <v>666082000</v>
      </c>
      <c r="D17" s="7">
        <v>53742111.2</v>
      </c>
      <c r="E17" s="7">
        <v>73671646.26</v>
      </c>
      <c r="F17" s="7">
        <v>98316860.4</v>
      </c>
      <c r="G17" s="7">
        <v>141012645.65</v>
      </c>
      <c r="H17" s="7">
        <f>IF(F17=0,0,F17-D17)</f>
        <v>44574749.2</v>
      </c>
      <c r="I17" s="7">
        <f>IF(G17=0,0,G17-E17)</f>
        <v>67340999.39</v>
      </c>
      <c r="J17" s="7">
        <v>141461239.84</v>
      </c>
      <c r="K17" s="7">
        <v>203093107.71</v>
      </c>
      <c r="L17" s="7">
        <f t="shared" si="2"/>
        <v>43144379.44</v>
      </c>
      <c r="M17" s="7">
        <f>IF(K17=0,0,K17-G17)</f>
        <v>62080462.06</v>
      </c>
      <c r="N17" s="7">
        <v>186736444.61</v>
      </c>
      <c r="O17" s="7">
        <v>269729090.11</v>
      </c>
      <c r="P17" s="7">
        <f t="shared" si="4"/>
        <v>45275204.77000001</v>
      </c>
      <c r="Q17" s="7">
        <f t="shared" si="5"/>
        <v>66635982.400000006</v>
      </c>
      <c r="R17" s="7">
        <v>232518668.36</v>
      </c>
      <c r="S17" s="7">
        <v>332856780.19</v>
      </c>
      <c r="T17" s="7">
        <f t="shared" si="6"/>
        <v>45782223.75</v>
      </c>
      <c r="U17" s="7">
        <f>IF(S17=0,0,S17-O17)</f>
        <v>63127690.07999998</v>
      </c>
      <c r="V17" s="7">
        <v>276813798.58</v>
      </c>
      <c r="W17" s="7">
        <v>395711421.23</v>
      </c>
      <c r="X17" s="7">
        <f t="shared" si="8"/>
        <v>44295130.21999997</v>
      </c>
      <c r="Y17" s="7">
        <f t="shared" si="9"/>
        <v>62854641.04000002</v>
      </c>
      <c r="Z17" s="7">
        <v>325556005.75</v>
      </c>
      <c r="AA17" s="7">
        <v>494783129.13</v>
      </c>
      <c r="AB17" s="7">
        <f t="shared" si="10"/>
        <v>48742207.17000002</v>
      </c>
      <c r="AC17" s="7">
        <f t="shared" si="11"/>
        <v>99071707.89999998</v>
      </c>
      <c r="AD17" s="7">
        <v>371197876.45</v>
      </c>
      <c r="AE17" s="7">
        <v>0</v>
      </c>
      <c r="AF17" s="7">
        <f t="shared" si="12"/>
        <v>45641870.69999999</v>
      </c>
      <c r="AG17" s="7">
        <v>374</v>
      </c>
      <c r="AH17" s="7">
        <v>420450793.54</v>
      </c>
      <c r="AI17" s="7">
        <v>0</v>
      </c>
      <c r="AJ17" s="7">
        <f t="shared" si="13"/>
        <v>49252917.09000003</v>
      </c>
      <c r="AK17" s="7">
        <f>AC17*1.42</f>
        <v>140681825.21799996</v>
      </c>
      <c r="AL17" s="7">
        <v>464265110.63</v>
      </c>
      <c r="AM17" s="7">
        <v>0</v>
      </c>
      <c r="AN17" s="7">
        <f t="shared" si="14"/>
        <v>43814317.089999974</v>
      </c>
      <c r="AO17" s="7">
        <v>90000000</v>
      </c>
      <c r="AP17" s="7">
        <v>513756533.4</v>
      </c>
      <c r="AQ17" s="7">
        <v>0</v>
      </c>
      <c r="AR17" s="7">
        <f t="shared" si="15"/>
        <v>49491422.76999998</v>
      </c>
      <c r="AS17" s="7">
        <v>88500000</v>
      </c>
      <c r="AT17" s="7">
        <v>552984835.71</v>
      </c>
      <c r="AU17" s="7">
        <v>0</v>
      </c>
      <c r="AV17" s="7">
        <f t="shared" si="16"/>
        <v>39228302.31000006</v>
      </c>
      <c r="AW17" s="7">
        <v>89500000</v>
      </c>
      <c r="AX17" s="7">
        <f t="shared" si="17"/>
        <v>552984835.71</v>
      </c>
      <c r="AY17" s="7">
        <f t="shared" si="18"/>
        <v>903465328.3479999</v>
      </c>
      <c r="AZ17" s="8">
        <f t="shared" si="19"/>
        <v>63.379765593029965</v>
      </c>
      <c r="BA17" s="8">
        <f t="shared" si="20"/>
        <v>100</v>
      </c>
      <c r="BB17" s="8">
        <f t="shared" si="21"/>
        <v>135.63875443984372</v>
      </c>
      <c r="BC17" s="7">
        <v>1071220112</v>
      </c>
    </row>
    <row r="18" spans="1:55" ht="24.75" customHeight="1">
      <c r="A18" s="6" t="s">
        <v>37</v>
      </c>
      <c r="B18" s="7">
        <v>46878400.5</v>
      </c>
      <c r="C18" s="7">
        <v>60382000</v>
      </c>
      <c r="D18" s="7">
        <v>3507626.58</v>
      </c>
      <c r="E18" s="7">
        <v>6275031.35</v>
      </c>
      <c r="F18" s="7">
        <v>8013670.91</v>
      </c>
      <c r="G18" s="7">
        <v>12489636.2</v>
      </c>
      <c r="H18" s="7">
        <f t="shared" si="0"/>
        <v>4506044.33</v>
      </c>
      <c r="I18" s="7">
        <f>IF(G18=0,0,G18-E18)</f>
        <v>6214604.85</v>
      </c>
      <c r="J18" s="7">
        <v>11933408.51</v>
      </c>
      <c r="K18" s="7">
        <v>18565666.6</v>
      </c>
      <c r="L18" s="7">
        <f t="shared" si="2"/>
        <v>3919737.5999999996</v>
      </c>
      <c r="M18" s="7">
        <f>IF(K18=0,0,K18-G18)</f>
        <v>6076030.400000002</v>
      </c>
      <c r="N18" s="7">
        <v>15991130.27</v>
      </c>
      <c r="O18" s="7">
        <v>24842669.77</v>
      </c>
      <c r="P18" s="7">
        <f t="shared" si="4"/>
        <v>4057721.76</v>
      </c>
      <c r="Q18" s="7">
        <f t="shared" si="5"/>
        <v>6277003.169999998</v>
      </c>
      <c r="R18" s="7">
        <v>19740812.41</v>
      </c>
      <c r="S18" s="7">
        <v>32489049.45</v>
      </c>
      <c r="T18" s="7">
        <f t="shared" si="6"/>
        <v>3749682.1400000006</v>
      </c>
      <c r="U18" s="7">
        <f t="shared" si="7"/>
        <v>7646379.68</v>
      </c>
      <c r="V18" s="7">
        <v>23506773.51</v>
      </c>
      <c r="W18" s="7">
        <v>38427414.3</v>
      </c>
      <c r="X18" s="7">
        <f t="shared" si="8"/>
        <v>3765961.1000000015</v>
      </c>
      <c r="Y18" s="7">
        <f t="shared" si="9"/>
        <v>5938364.849999998</v>
      </c>
      <c r="Z18" s="7">
        <v>28032340.57</v>
      </c>
      <c r="AA18" s="7">
        <v>50748229.39</v>
      </c>
      <c r="AB18" s="7">
        <f t="shared" si="10"/>
        <v>4525567.059999999</v>
      </c>
      <c r="AC18" s="7">
        <f t="shared" si="11"/>
        <v>12320815.090000004</v>
      </c>
      <c r="AD18" s="7">
        <v>32184785.6</v>
      </c>
      <c r="AE18" s="7">
        <v>0</v>
      </c>
      <c r="AF18" s="7">
        <f t="shared" si="12"/>
        <v>4152445.030000001</v>
      </c>
      <c r="AG18" s="7">
        <f>Y18*1.42</f>
        <v>8432478.086999996</v>
      </c>
      <c r="AH18" s="7">
        <v>36239419.31</v>
      </c>
      <c r="AI18" s="7">
        <v>0</v>
      </c>
      <c r="AJ18" s="7">
        <f t="shared" si="13"/>
        <v>4054633.710000001</v>
      </c>
      <c r="AK18" s="7">
        <v>8200000</v>
      </c>
      <c r="AL18" s="7">
        <v>40525613.03</v>
      </c>
      <c r="AM18" s="7">
        <v>0</v>
      </c>
      <c r="AN18" s="7">
        <f t="shared" si="14"/>
        <v>4286193.719999999</v>
      </c>
      <c r="AO18" s="7">
        <v>8500000</v>
      </c>
      <c r="AP18" s="7">
        <v>44687638.28</v>
      </c>
      <c r="AQ18" s="7">
        <v>0</v>
      </c>
      <c r="AR18" s="7">
        <f t="shared" si="15"/>
        <v>4162025.25</v>
      </c>
      <c r="AS18" s="7">
        <v>9000000</v>
      </c>
      <c r="AT18" s="7">
        <v>46878400.5</v>
      </c>
      <c r="AU18" s="7">
        <v>0</v>
      </c>
      <c r="AV18" s="7">
        <f t="shared" si="16"/>
        <v>2190762.219999999</v>
      </c>
      <c r="AW18" s="7">
        <v>8800000</v>
      </c>
      <c r="AX18" s="7">
        <f t="shared" si="17"/>
        <v>46878400.5</v>
      </c>
      <c r="AY18" s="7">
        <f t="shared" si="18"/>
        <v>93680707.477</v>
      </c>
      <c r="AZ18" s="8">
        <f t="shared" si="19"/>
        <v>99.83767892635329</v>
      </c>
      <c r="BA18" s="8">
        <f t="shared" si="20"/>
        <v>100</v>
      </c>
      <c r="BB18" s="8">
        <f t="shared" si="21"/>
        <v>155.1467448527707</v>
      </c>
      <c r="BC18" s="7">
        <v>95864597</v>
      </c>
    </row>
    <row r="19" spans="1:55" ht="24.75" customHeight="1">
      <c r="A19" s="6" t="s">
        <v>38</v>
      </c>
      <c r="B19" s="7">
        <v>104565668.47</v>
      </c>
      <c r="C19" s="7">
        <v>111744000</v>
      </c>
      <c r="D19" s="7">
        <v>4556095.36</v>
      </c>
      <c r="E19" s="7">
        <v>5965057.36</v>
      </c>
      <c r="F19" s="7">
        <v>10349947.37</v>
      </c>
      <c r="G19" s="7">
        <v>14043315.5</v>
      </c>
      <c r="H19" s="7">
        <f t="shared" si="0"/>
        <v>5793852.009999999</v>
      </c>
      <c r="I19" s="7">
        <f>IF(G19=0,0,G19-E19)</f>
        <v>8078258.14</v>
      </c>
      <c r="J19" s="7">
        <v>15575049.78</v>
      </c>
      <c r="K19" s="7">
        <v>22714958.07</v>
      </c>
      <c r="L19" s="7">
        <f t="shared" si="2"/>
        <v>5225102.41</v>
      </c>
      <c r="M19" s="7">
        <f>IF(K19=0,0,K19-G19)</f>
        <v>8671642.57</v>
      </c>
      <c r="N19" s="7">
        <v>26064427.85</v>
      </c>
      <c r="O19" s="7">
        <v>45620780.16</v>
      </c>
      <c r="P19" s="7">
        <f t="shared" si="4"/>
        <v>10489378.070000002</v>
      </c>
      <c r="Q19" s="7">
        <f t="shared" si="5"/>
        <v>22905822.089999996</v>
      </c>
      <c r="R19" s="7">
        <v>34905350.78</v>
      </c>
      <c r="S19" s="7">
        <v>58274298.09</v>
      </c>
      <c r="T19" s="7">
        <f t="shared" si="6"/>
        <v>8840922.93</v>
      </c>
      <c r="U19" s="7">
        <f t="shared" si="7"/>
        <v>12653517.930000007</v>
      </c>
      <c r="V19" s="7">
        <v>40608830.9</v>
      </c>
      <c r="W19" s="7">
        <v>69273492.47</v>
      </c>
      <c r="X19" s="7">
        <f t="shared" si="8"/>
        <v>5703480.119999997</v>
      </c>
      <c r="Y19" s="7">
        <f t="shared" si="9"/>
        <v>10999194.379999995</v>
      </c>
      <c r="Z19" s="7">
        <v>48338226.59</v>
      </c>
      <c r="AA19" s="7">
        <v>83397308.89</v>
      </c>
      <c r="AB19" s="7">
        <f t="shared" si="10"/>
        <v>7729395.690000005</v>
      </c>
      <c r="AC19" s="7">
        <f t="shared" si="11"/>
        <v>14123816.420000002</v>
      </c>
      <c r="AD19" s="7">
        <v>54458983.14</v>
      </c>
      <c r="AE19" s="7">
        <v>0</v>
      </c>
      <c r="AF19" s="7">
        <f t="shared" si="12"/>
        <v>6120756.549999997</v>
      </c>
      <c r="AG19" s="7">
        <f>Y19*1.42</f>
        <v>15618856.019599993</v>
      </c>
      <c r="AH19" s="7">
        <v>60107031.47</v>
      </c>
      <c r="AI19" s="7">
        <v>0</v>
      </c>
      <c r="AJ19" s="7">
        <f t="shared" si="13"/>
        <v>5648048.329999998</v>
      </c>
      <c r="AK19" s="7">
        <v>15000000</v>
      </c>
      <c r="AL19" s="7">
        <v>82523986.79</v>
      </c>
      <c r="AM19" s="7">
        <v>0</v>
      </c>
      <c r="AN19" s="7">
        <f t="shared" si="14"/>
        <v>22416955.320000008</v>
      </c>
      <c r="AO19" s="7">
        <v>15600000</v>
      </c>
      <c r="AP19" s="7">
        <v>89837621.51</v>
      </c>
      <c r="AQ19" s="7">
        <v>0</v>
      </c>
      <c r="AR19" s="7">
        <f t="shared" si="15"/>
        <v>7313634.719999999</v>
      </c>
      <c r="AS19" s="7">
        <v>17000000</v>
      </c>
      <c r="AT19" s="7">
        <v>104565668.47</v>
      </c>
      <c r="AU19" s="7">
        <v>0</v>
      </c>
      <c r="AV19" s="7">
        <f t="shared" si="16"/>
        <v>14728046.959999993</v>
      </c>
      <c r="AW19" s="7">
        <v>16000000</v>
      </c>
      <c r="AX19" s="7">
        <f t="shared" si="17"/>
        <v>104565668.47</v>
      </c>
      <c r="AY19" s="7">
        <f t="shared" si="18"/>
        <v>162616164.9096</v>
      </c>
      <c r="AZ19" s="8">
        <f t="shared" si="19"/>
        <v>55.51582779414329</v>
      </c>
      <c r="BA19" s="8">
        <f t="shared" si="20"/>
        <v>100</v>
      </c>
      <c r="BB19" s="8">
        <f t="shared" si="21"/>
        <v>145.52563440506873</v>
      </c>
      <c r="BC19" s="7">
        <v>174388105</v>
      </c>
    </row>
    <row r="20" spans="1:55" ht="24.75" customHeight="1">
      <c r="A20" s="6" t="s">
        <v>39</v>
      </c>
      <c r="B20" s="7">
        <v>1654152.36</v>
      </c>
      <c r="C20" s="7">
        <v>3168000</v>
      </c>
      <c r="D20" s="7">
        <v>49918.19</v>
      </c>
      <c r="E20" s="7">
        <v>993.75</v>
      </c>
      <c r="F20" s="7">
        <v>119982.03</v>
      </c>
      <c r="G20" s="7">
        <v>285609.45</v>
      </c>
      <c r="H20" s="7">
        <f t="shared" si="0"/>
        <v>70063.84</v>
      </c>
      <c r="I20" s="7">
        <f t="shared" si="1"/>
        <v>284615.7</v>
      </c>
      <c r="J20" s="7">
        <v>189758.68</v>
      </c>
      <c r="K20" s="7">
        <v>558072.97</v>
      </c>
      <c r="L20" s="7">
        <f t="shared" si="2"/>
        <v>69776.65</v>
      </c>
      <c r="M20" s="7">
        <f t="shared" si="3"/>
        <v>272463.51999999996</v>
      </c>
      <c r="N20" s="7">
        <v>287534.78</v>
      </c>
      <c r="O20" s="7">
        <v>950393.88</v>
      </c>
      <c r="P20" s="7">
        <f t="shared" si="4"/>
        <v>97776.10000000003</v>
      </c>
      <c r="Q20" s="7">
        <f t="shared" si="5"/>
        <v>392320.91000000003</v>
      </c>
      <c r="R20" s="7">
        <v>393508.6</v>
      </c>
      <c r="S20" s="7">
        <v>1307582.71</v>
      </c>
      <c r="T20" s="7">
        <f t="shared" si="6"/>
        <v>105973.81999999995</v>
      </c>
      <c r="U20" s="7">
        <f t="shared" si="7"/>
        <v>357188.82999999996</v>
      </c>
      <c r="V20" s="7">
        <v>484090.44</v>
      </c>
      <c r="W20" s="7">
        <v>1656522.85</v>
      </c>
      <c r="X20" s="7">
        <f t="shared" si="8"/>
        <v>90581.84000000003</v>
      </c>
      <c r="Y20" s="7">
        <f t="shared" si="9"/>
        <v>348940.14000000013</v>
      </c>
      <c r="Z20" s="7">
        <v>579659.57</v>
      </c>
      <c r="AA20" s="7">
        <v>1765218.2</v>
      </c>
      <c r="AB20" s="7">
        <f t="shared" si="10"/>
        <v>95569.12999999995</v>
      </c>
      <c r="AC20" s="7">
        <f t="shared" si="11"/>
        <v>108695.34999999986</v>
      </c>
      <c r="AD20" s="7">
        <v>648445.99</v>
      </c>
      <c r="AE20" s="7">
        <v>0</v>
      </c>
      <c r="AF20" s="7">
        <f t="shared" si="12"/>
        <v>68786.42000000004</v>
      </c>
      <c r="AG20" s="7">
        <f>Y20*1.42</f>
        <v>495494.9988000002</v>
      </c>
      <c r="AH20" s="7">
        <v>744472.7</v>
      </c>
      <c r="AI20" s="7">
        <v>0</v>
      </c>
      <c r="AJ20" s="7">
        <f t="shared" si="13"/>
        <v>96026.70999999996</v>
      </c>
      <c r="AK20" s="7">
        <v>500000</v>
      </c>
      <c r="AL20" s="7">
        <v>861537.68</v>
      </c>
      <c r="AM20" s="7">
        <v>0</v>
      </c>
      <c r="AN20" s="7">
        <f t="shared" si="14"/>
        <v>117064.9800000001</v>
      </c>
      <c r="AO20" s="7">
        <v>480000</v>
      </c>
      <c r="AP20" s="7">
        <v>1036292.1</v>
      </c>
      <c r="AQ20" s="7">
        <v>0</v>
      </c>
      <c r="AR20" s="7">
        <f t="shared" si="15"/>
        <v>174754.41999999993</v>
      </c>
      <c r="AS20" s="7">
        <v>450000</v>
      </c>
      <c r="AT20" s="7">
        <v>1654152.36</v>
      </c>
      <c r="AU20" s="7">
        <v>0</v>
      </c>
      <c r="AV20" s="7">
        <f t="shared" si="16"/>
        <v>617860.2600000001</v>
      </c>
      <c r="AW20" s="7">
        <v>610000</v>
      </c>
      <c r="AX20" s="7">
        <f t="shared" si="17"/>
        <v>1654152.36</v>
      </c>
      <c r="AY20" s="7">
        <f t="shared" si="18"/>
        <v>4300713.1988</v>
      </c>
      <c r="AZ20" s="8">
        <f t="shared" si="19"/>
        <v>159.99498612086737</v>
      </c>
      <c r="BA20" s="8">
        <f t="shared" si="20"/>
        <v>100</v>
      </c>
      <c r="BB20" s="8">
        <f t="shared" si="21"/>
        <v>135.7548358207071</v>
      </c>
      <c r="BC20" s="7">
        <v>4334117</v>
      </c>
    </row>
    <row r="21" spans="1:55" ht="24.75" customHeight="1">
      <c r="A21" s="6" t="s">
        <v>40</v>
      </c>
      <c r="B21" s="7">
        <v>3072527.26</v>
      </c>
      <c r="C21" s="7">
        <v>3345000</v>
      </c>
      <c r="D21" s="7">
        <v>213093.72</v>
      </c>
      <c r="E21" s="7">
        <v>358542</v>
      </c>
      <c r="F21" s="7">
        <v>434480.24</v>
      </c>
      <c r="G21" s="7">
        <v>759297.72</v>
      </c>
      <c r="H21" s="7">
        <f t="shared" si="0"/>
        <v>221386.52</v>
      </c>
      <c r="I21" s="7">
        <f t="shared" si="1"/>
        <v>400755.72</v>
      </c>
      <c r="J21" s="7">
        <v>652748.64</v>
      </c>
      <c r="K21" s="7">
        <v>1162267.56</v>
      </c>
      <c r="L21" s="7">
        <f t="shared" si="2"/>
        <v>218268.40000000002</v>
      </c>
      <c r="M21" s="7">
        <f t="shared" si="3"/>
        <v>402969.8400000001</v>
      </c>
      <c r="N21" s="7">
        <v>872576.1</v>
      </c>
      <c r="O21" s="7">
        <v>1566344.46</v>
      </c>
      <c r="P21" s="7">
        <f t="shared" si="4"/>
        <v>219827.45999999996</v>
      </c>
      <c r="Q21" s="7">
        <f t="shared" si="5"/>
        <v>404076.8999999999</v>
      </c>
      <c r="R21" s="7">
        <v>1092403.56</v>
      </c>
      <c r="S21" s="7">
        <v>1970421.36</v>
      </c>
      <c r="T21" s="7">
        <f t="shared" si="6"/>
        <v>219827.46000000008</v>
      </c>
      <c r="U21" s="7">
        <f t="shared" si="7"/>
        <v>404076.90000000014</v>
      </c>
      <c r="V21" s="7">
        <v>1313010.55</v>
      </c>
      <c r="W21" s="7">
        <v>2374501.26</v>
      </c>
      <c r="X21" s="7">
        <f t="shared" si="8"/>
        <v>220606.99</v>
      </c>
      <c r="Y21" s="7">
        <f t="shared" si="9"/>
        <v>404079.8999999997</v>
      </c>
      <c r="Z21" s="7">
        <v>1530499.42</v>
      </c>
      <c r="AA21" s="7">
        <v>3022990.11</v>
      </c>
      <c r="AB21" s="7">
        <f t="shared" si="10"/>
        <v>217488.86999999988</v>
      </c>
      <c r="AC21" s="7">
        <f t="shared" si="11"/>
        <v>648488.8500000001</v>
      </c>
      <c r="AD21" s="7">
        <v>1838228.66</v>
      </c>
      <c r="AE21" s="7">
        <v>0</v>
      </c>
      <c r="AF21" s="7">
        <f t="shared" si="12"/>
        <v>307729.24</v>
      </c>
      <c r="AG21" s="7">
        <f>Y21*1.42</f>
        <v>573793.4579999995</v>
      </c>
      <c r="AH21" s="7">
        <v>2145957.9</v>
      </c>
      <c r="AI21" s="7">
        <v>0</v>
      </c>
      <c r="AJ21" s="7">
        <f t="shared" si="13"/>
        <v>307729.24</v>
      </c>
      <c r="AK21" s="7">
        <v>560000</v>
      </c>
      <c r="AL21" s="7">
        <v>2453687.14</v>
      </c>
      <c r="AM21" s="7">
        <v>0</v>
      </c>
      <c r="AN21" s="7">
        <f t="shared" si="14"/>
        <v>307729.2400000002</v>
      </c>
      <c r="AO21" s="7">
        <v>600000</v>
      </c>
      <c r="AP21" s="7">
        <v>2766488.84</v>
      </c>
      <c r="AQ21" s="7">
        <v>0</v>
      </c>
      <c r="AR21" s="7">
        <f t="shared" si="15"/>
        <v>312801.6999999997</v>
      </c>
      <c r="AS21" s="7">
        <v>580000</v>
      </c>
      <c r="AT21" s="7">
        <v>3072527.26</v>
      </c>
      <c r="AU21" s="7">
        <v>0</v>
      </c>
      <c r="AV21" s="7">
        <f t="shared" si="16"/>
        <v>306038.4199999999</v>
      </c>
      <c r="AW21" s="7">
        <v>600000</v>
      </c>
      <c r="AX21" s="7">
        <f t="shared" si="17"/>
        <v>3072527.26</v>
      </c>
      <c r="AY21" s="7">
        <f t="shared" si="18"/>
        <v>5936783.568</v>
      </c>
      <c r="AZ21" s="8">
        <f t="shared" si="19"/>
        <v>93.22151003470675</v>
      </c>
      <c r="BA21" s="8">
        <f t="shared" si="20"/>
        <v>100</v>
      </c>
      <c r="BB21" s="8">
        <f t="shared" si="21"/>
        <v>177.48231892376683</v>
      </c>
      <c r="BC21" s="7">
        <v>6238803</v>
      </c>
    </row>
    <row r="22" spans="1:55" ht="24.75" customHeight="1">
      <c r="A22" s="3" t="s">
        <v>41</v>
      </c>
      <c r="B22" s="4">
        <v>108120658.61</v>
      </c>
      <c r="C22" s="4">
        <v>123784000</v>
      </c>
      <c r="D22" s="4">
        <v>10340482.98</v>
      </c>
      <c r="E22" s="4">
        <v>13336565.87</v>
      </c>
      <c r="F22" s="4">
        <v>18478009.77</v>
      </c>
      <c r="G22" s="4">
        <v>25658702.790000007</v>
      </c>
      <c r="H22" s="4">
        <f t="shared" si="0"/>
        <v>8137526.789999999</v>
      </c>
      <c r="I22" s="4">
        <f t="shared" si="1"/>
        <v>12322136.920000007</v>
      </c>
      <c r="J22" s="4">
        <v>26424235.11</v>
      </c>
      <c r="K22" s="4">
        <v>37332143.769999996</v>
      </c>
      <c r="L22" s="4">
        <f t="shared" si="2"/>
        <v>7946225.34</v>
      </c>
      <c r="M22" s="4">
        <f t="shared" si="3"/>
        <v>11673440.97999999</v>
      </c>
      <c r="N22" s="4">
        <v>35497199.18</v>
      </c>
      <c r="O22" s="4">
        <v>52095174.699999996</v>
      </c>
      <c r="P22" s="4">
        <f t="shared" si="4"/>
        <v>9072964.07</v>
      </c>
      <c r="Q22" s="4">
        <f t="shared" si="5"/>
        <v>14763030.93</v>
      </c>
      <c r="R22" s="4">
        <v>44066667.26</v>
      </c>
      <c r="S22" s="4">
        <v>64893754.37</v>
      </c>
      <c r="T22" s="4">
        <f t="shared" si="6"/>
        <v>8569468.079999998</v>
      </c>
      <c r="U22" s="4">
        <f t="shared" si="7"/>
        <v>12798579.670000002</v>
      </c>
      <c r="V22" s="4">
        <v>52103941.77</v>
      </c>
      <c r="W22" s="4">
        <v>76950103.71999998</v>
      </c>
      <c r="X22" s="4">
        <f t="shared" si="8"/>
        <v>8037274.510000005</v>
      </c>
      <c r="Y22" s="4">
        <f t="shared" si="9"/>
        <v>12056349.349999987</v>
      </c>
      <c r="Z22" s="4">
        <v>61214309.06</v>
      </c>
      <c r="AA22" s="4">
        <v>94069566.53999999</v>
      </c>
      <c r="AB22" s="4">
        <f t="shared" si="10"/>
        <v>9110367.29</v>
      </c>
      <c r="AC22" s="4">
        <f t="shared" si="11"/>
        <v>17119462.820000008</v>
      </c>
      <c r="AD22" s="4">
        <v>69976908.13</v>
      </c>
      <c r="AE22" s="4">
        <v>0</v>
      </c>
      <c r="AF22" s="4">
        <f t="shared" si="12"/>
        <v>8762599.069999993</v>
      </c>
      <c r="AG22" s="4">
        <v>17120016</v>
      </c>
      <c r="AH22" s="4">
        <v>78656000.67999999</v>
      </c>
      <c r="AI22" s="4">
        <v>0</v>
      </c>
      <c r="AJ22" s="4">
        <f t="shared" si="13"/>
        <v>8679092.549999997</v>
      </c>
      <c r="AK22" s="4">
        <v>17272630</v>
      </c>
      <c r="AL22" s="4">
        <v>90837423.87</v>
      </c>
      <c r="AM22" s="4">
        <v>0</v>
      </c>
      <c r="AN22" s="4">
        <f t="shared" si="14"/>
        <v>12181423.190000013</v>
      </c>
      <c r="AO22" s="4">
        <v>17400000</v>
      </c>
      <c r="AP22" s="4">
        <v>99760163.63</v>
      </c>
      <c r="AQ22" s="4">
        <v>0</v>
      </c>
      <c r="AR22" s="4">
        <f t="shared" si="15"/>
        <v>8922739.75999999</v>
      </c>
      <c r="AS22" s="4">
        <v>17352000</v>
      </c>
      <c r="AT22" s="4">
        <v>108120658.61</v>
      </c>
      <c r="AU22" s="4">
        <v>0</v>
      </c>
      <c r="AV22" s="4">
        <f t="shared" si="16"/>
        <v>8360494.980000004</v>
      </c>
      <c r="AW22" s="4">
        <v>17709500</v>
      </c>
      <c r="AX22" s="4">
        <f t="shared" si="17"/>
        <v>108120658.61</v>
      </c>
      <c r="AY22" s="4">
        <f t="shared" si="18"/>
        <v>180923712.54</v>
      </c>
      <c r="AZ22" s="5">
        <f t="shared" si="19"/>
        <v>67.33500781992693</v>
      </c>
      <c r="BA22" s="5">
        <f t="shared" si="20"/>
        <v>100</v>
      </c>
      <c r="BB22" s="5">
        <f t="shared" si="21"/>
        <v>146.16082251341044</v>
      </c>
      <c r="BC22" s="4">
        <v>201711510</v>
      </c>
    </row>
    <row r="23" spans="1:55" ht="24.75" customHeight="1">
      <c r="A23" s="6" t="s">
        <v>42</v>
      </c>
      <c r="B23" s="7">
        <v>75459776.44</v>
      </c>
      <c r="C23" s="7">
        <v>89299000</v>
      </c>
      <c r="D23" s="7">
        <v>8539832.35</v>
      </c>
      <c r="E23" s="7">
        <v>10779937.44</v>
      </c>
      <c r="F23" s="7">
        <v>14695144.57</v>
      </c>
      <c r="G23" s="7">
        <v>20120813.48</v>
      </c>
      <c r="H23" s="7">
        <f t="shared" si="0"/>
        <v>6155312.220000001</v>
      </c>
      <c r="I23" s="7">
        <f t="shared" si="1"/>
        <v>9340876.040000001</v>
      </c>
      <c r="J23" s="7">
        <v>20676556.74</v>
      </c>
      <c r="K23" s="7">
        <v>28509488.26</v>
      </c>
      <c r="L23" s="7">
        <f t="shared" si="2"/>
        <v>5981412.169999998</v>
      </c>
      <c r="M23" s="7">
        <f t="shared" si="3"/>
        <v>8388674.780000001</v>
      </c>
      <c r="N23" s="7">
        <v>26634002.72</v>
      </c>
      <c r="O23" s="7">
        <v>36896394.87</v>
      </c>
      <c r="P23" s="7">
        <f t="shared" si="4"/>
        <v>5957445.98</v>
      </c>
      <c r="Q23" s="7">
        <f t="shared" si="5"/>
        <v>8386906.609999996</v>
      </c>
      <c r="R23" s="7">
        <v>32566117.3</v>
      </c>
      <c r="S23" s="7">
        <v>45264783.4</v>
      </c>
      <c r="T23" s="7">
        <f t="shared" si="6"/>
        <v>5932114.580000002</v>
      </c>
      <c r="U23" s="7">
        <f t="shared" si="7"/>
        <v>8368388.530000001</v>
      </c>
      <c r="V23" s="7">
        <v>38556598.35</v>
      </c>
      <c r="W23" s="7">
        <v>53613215.96</v>
      </c>
      <c r="X23" s="7">
        <f t="shared" si="8"/>
        <v>5990481.050000001</v>
      </c>
      <c r="Y23" s="7">
        <f t="shared" si="9"/>
        <v>8348432.560000002</v>
      </c>
      <c r="Z23" s="7">
        <v>45090570.78</v>
      </c>
      <c r="AA23" s="7">
        <v>65762079.6</v>
      </c>
      <c r="AB23" s="7">
        <f t="shared" si="10"/>
        <v>6533972.43</v>
      </c>
      <c r="AC23" s="7">
        <f t="shared" si="11"/>
        <v>12148863.64</v>
      </c>
      <c r="AD23" s="7">
        <v>51530909.03</v>
      </c>
      <c r="AE23" s="7">
        <v>0</v>
      </c>
      <c r="AF23" s="7">
        <f t="shared" si="12"/>
        <v>6440338.25</v>
      </c>
      <c r="AG23" s="7">
        <f>Y23*1.42</f>
        <v>11854774.235200003</v>
      </c>
      <c r="AH23" s="7">
        <v>57980514.94</v>
      </c>
      <c r="AI23" s="7">
        <v>0</v>
      </c>
      <c r="AJ23" s="7">
        <f t="shared" si="13"/>
        <v>6449605.909999996</v>
      </c>
      <c r="AK23" s="7">
        <v>11900000</v>
      </c>
      <c r="AL23" s="7">
        <v>64405102.14</v>
      </c>
      <c r="AM23" s="7">
        <v>0</v>
      </c>
      <c r="AN23" s="7">
        <f t="shared" si="14"/>
        <v>6424587.200000003</v>
      </c>
      <c r="AO23" s="7">
        <v>12000000</v>
      </c>
      <c r="AP23" s="7">
        <v>70862147.38</v>
      </c>
      <c r="AQ23" s="7">
        <v>0</v>
      </c>
      <c r="AR23" s="7">
        <f t="shared" si="15"/>
        <v>6457045.239999995</v>
      </c>
      <c r="AS23" s="7">
        <v>12100000</v>
      </c>
      <c r="AT23" s="7">
        <v>75459776.44</v>
      </c>
      <c r="AU23" s="7">
        <v>0</v>
      </c>
      <c r="AV23" s="7">
        <f t="shared" si="16"/>
        <v>4597629.060000002</v>
      </c>
      <c r="AW23" s="7">
        <v>12300000</v>
      </c>
      <c r="AX23" s="7">
        <f t="shared" si="17"/>
        <v>75459776.44</v>
      </c>
      <c r="AY23" s="7">
        <f t="shared" si="18"/>
        <v>125916853.83520001</v>
      </c>
      <c r="AZ23" s="8">
        <f t="shared" si="19"/>
        <v>66.86618987709264</v>
      </c>
      <c r="BA23" s="8">
        <f t="shared" si="20"/>
        <v>100</v>
      </c>
      <c r="BB23" s="8">
        <f t="shared" si="21"/>
        <v>141.0058946183048</v>
      </c>
      <c r="BC23" s="7">
        <v>152171260</v>
      </c>
    </row>
    <row r="24" spans="1:55" ht="24.75" customHeight="1">
      <c r="A24" s="6" t="s">
        <v>43</v>
      </c>
      <c r="B24" s="7">
        <v>9363699.86</v>
      </c>
      <c r="C24" s="7">
        <v>11745000</v>
      </c>
      <c r="D24" s="7">
        <v>700067.05</v>
      </c>
      <c r="E24" s="7">
        <v>1202422.91</v>
      </c>
      <c r="F24" s="7">
        <v>1614567.74</v>
      </c>
      <c r="G24" s="7">
        <v>2436960.58</v>
      </c>
      <c r="H24" s="7">
        <f t="shared" si="0"/>
        <v>914500.69</v>
      </c>
      <c r="I24" s="7">
        <f t="shared" si="1"/>
        <v>1234537.6700000002</v>
      </c>
      <c r="J24" s="7">
        <v>2407606.15</v>
      </c>
      <c r="K24" s="7">
        <v>3732334.25</v>
      </c>
      <c r="L24" s="7">
        <f t="shared" si="2"/>
        <v>793038.4099999999</v>
      </c>
      <c r="M24" s="7">
        <f t="shared" si="3"/>
        <v>1295373.67</v>
      </c>
      <c r="N24" s="7">
        <v>3213096.05</v>
      </c>
      <c r="O24" s="7">
        <v>4952330.99</v>
      </c>
      <c r="P24" s="7">
        <f t="shared" si="4"/>
        <v>805489.8999999999</v>
      </c>
      <c r="Q24" s="7">
        <f t="shared" si="5"/>
        <v>1219996.7400000002</v>
      </c>
      <c r="R24" s="7">
        <v>3970156.63</v>
      </c>
      <c r="S24" s="7">
        <v>6528182.11</v>
      </c>
      <c r="T24" s="7">
        <f t="shared" si="6"/>
        <v>757060.5800000001</v>
      </c>
      <c r="U24" s="7">
        <f t="shared" si="7"/>
        <v>1575851.12</v>
      </c>
      <c r="V24" s="7">
        <v>4731405.57</v>
      </c>
      <c r="W24" s="7">
        <v>7735792.63</v>
      </c>
      <c r="X24" s="7">
        <f t="shared" si="8"/>
        <v>761248.9400000004</v>
      </c>
      <c r="Y24" s="7">
        <f t="shared" si="9"/>
        <v>1207610.5199999996</v>
      </c>
      <c r="Z24" s="7">
        <v>5608109.99</v>
      </c>
      <c r="AA24" s="7">
        <v>9547214.95</v>
      </c>
      <c r="AB24" s="7">
        <f t="shared" si="10"/>
        <v>876704.4199999999</v>
      </c>
      <c r="AC24" s="7">
        <f t="shared" si="11"/>
        <v>1811422.3199999994</v>
      </c>
      <c r="AD24" s="7">
        <v>6446549.2</v>
      </c>
      <c r="AE24" s="7">
        <v>0</v>
      </c>
      <c r="AF24" s="7">
        <f t="shared" si="12"/>
        <v>838439.21</v>
      </c>
      <c r="AG24" s="7">
        <f>Y24*1.42</f>
        <v>1714806.9383999992</v>
      </c>
      <c r="AH24" s="7">
        <v>7267017.83</v>
      </c>
      <c r="AI24" s="7">
        <v>0</v>
      </c>
      <c r="AJ24" s="7">
        <f t="shared" si="13"/>
        <v>820468.6299999999</v>
      </c>
      <c r="AK24" s="7">
        <v>1720000</v>
      </c>
      <c r="AL24" s="7">
        <v>8075693.71</v>
      </c>
      <c r="AM24" s="7">
        <v>0</v>
      </c>
      <c r="AN24" s="7">
        <f t="shared" si="14"/>
        <v>808675.8799999999</v>
      </c>
      <c r="AO24" s="7">
        <v>1750000</v>
      </c>
      <c r="AP24" s="7">
        <v>8920958.3</v>
      </c>
      <c r="AQ24" s="7">
        <v>0</v>
      </c>
      <c r="AR24" s="7">
        <f t="shared" si="15"/>
        <v>845264.5900000008</v>
      </c>
      <c r="AS24" s="7">
        <v>1800000</v>
      </c>
      <c r="AT24" s="7">
        <v>9363699.86</v>
      </c>
      <c r="AU24" s="7">
        <v>0</v>
      </c>
      <c r="AV24" s="7">
        <f t="shared" si="16"/>
        <v>442741.55999999866</v>
      </c>
      <c r="AW24" s="7">
        <v>1750000</v>
      </c>
      <c r="AX24" s="7">
        <f t="shared" si="17"/>
        <v>9363699.86</v>
      </c>
      <c r="AY24" s="7">
        <f t="shared" si="18"/>
        <v>18282021.888399996</v>
      </c>
      <c r="AZ24" s="8">
        <f t="shared" si="19"/>
        <v>95.24356997491371</v>
      </c>
      <c r="BA24" s="8">
        <f t="shared" si="20"/>
        <v>100</v>
      </c>
      <c r="BB24" s="8">
        <f t="shared" si="21"/>
        <v>155.65791305576838</v>
      </c>
      <c r="BC24" s="7">
        <v>20966246</v>
      </c>
    </row>
    <row r="25" spans="1:55" ht="24.75" customHeight="1">
      <c r="A25" s="6" t="s">
        <v>44</v>
      </c>
      <c r="B25" s="7">
        <v>22570105.08</v>
      </c>
      <c r="C25" s="7">
        <v>21725000</v>
      </c>
      <c r="D25" s="7">
        <v>1080489.53</v>
      </c>
      <c r="E25" s="7">
        <v>1321847.02</v>
      </c>
      <c r="F25" s="7">
        <v>2122853.37</v>
      </c>
      <c r="G25" s="7">
        <v>3006066.74</v>
      </c>
      <c r="H25" s="7">
        <f t="shared" si="0"/>
        <v>1042363.8400000001</v>
      </c>
      <c r="I25" s="7">
        <f t="shared" si="1"/>
        <v>1684219.7200000002</v>
      </c>
      <c r="J25" s="7">
        <v>3262829.83</v>
      </c>
      <c r="K25" s="7">
        <v>4907957.46</v>
      </c>
      <c r="L25" s="7">
        <f t="shared" si="2"/>
        <v>1139976.46</v>
      </c>
      <c r="M25" s="7">
        <f t="shared" si="3"/>
        <v>1901890.7199999997</v>
      </c>
      <c r="N25" s="7">
        <v>5543458.23</v>
      </c>
      <c r="O25" s="7">
        <v>9945732.29</v>
      </c>
      <c r="P25" s="7">
        <f t="shared" si="4"/>
        <v>2280628.4000000004</v>
      </c>
      <c r="Q25" s="7">
        <f t="shared" si="5"/>
        <v>5037774.829999999</v>
      </c>
      <c r="R25" s="7">
        <v>7392331.33</v>
      </c>
      <c r="S25" s="7">
        <v>12690995.11</v>
      </c>
      <c r="T25" s="7">
        <f t="shared" si="6"/>
        <v>1848873.0999999996</v>
      </c>
      <c r="U25" s="7">
        <f t="shared" si="7"/>
        <v>2745262.8200000003</v>
      </c>
      <c r="V25" s="7">
        <v>8649967.74</v>
      </c>
      <c r="W25" s="7">
        <v>15085669.29</v>
      </c>
      <c r="X25" s="7">
        <f t="shared" si="8"/>
        <v>1257636.4100000001</v>
      </c>
      <c r="Y25" s="7">
        <f t="shared" si="9"/>
        <v>2394674.1799999997</v>
      </c>
      <c r="Z25" s="7">
        <v>10315543.95</v>
      </c>
      <c r="AA25" s="7">
        <v>18212198.69</v>
      </c>
      <c r="AB25" s="7">
        <f t="shared" si="10"/>
        <v>1665576.209999999</v>
      </c>
      <c r="AC25" s="7">
        <f t="shared" si="11"/>
        <v>3126529.4000000022</v>
      </c>
      <c r="AD25" s="7">
        <v>11660504.85</v>
      </c>
      <c r="AE25" s="7">
        <v>0</v>
      </c>
      <c r="AF25" s="7">
        <f t="shared" si="12"/>
        <v>1344960.9000000004</v>
      </c>
      <c r="AG25" s="7">
        <f>Y25*1.42</f>
        <v>3400437.3355999994</v>
      </c>
      <c r="AH25" s="7">
        <v>12908133.5</v>
      </c>
      <c r="AI25" s="7">
        <v>0</v>
      </c>
      <c r="AJ25" s="7">
        <f t="shared" si="13"/>
        <v>1247628.6500000004</v>
      </c>
      <c r="AK25" s="7">
        <v>3500000</v>
      </c>
      <c r="AL25" s="7">
        <v>17761500.15</v>
      </c>
      <c r="AM25" s="7">
        <v>0</v>
      </c>
      <c r="AN25" s="7">
        <f t="shared" si="14"/>
        <v>4853366.6499999985</v>
      </c>
      <c r="AO25" s="7">
        <v>3500000</v>
      </c>
      <c r="AP25" s="7">
        <v>19325283.42</v>
      </c>
      <c r="AQ25" s="7">
        <v>0</v>
      </c>
      <c r="AR25" s="7">
        <f t="shared" si="15"/>
        <v>1563783.2700000033</v>
      </c>
      <c r="AS25" s="7">
        <v>3300000</v>
      </c>
      <c r="AT25" s="7">
        <v>22570105.08</v>
      </c>
      <c r="AU25" s="7">
        <v>0</v>
      </c>
      <c r="AV25" s="7">
        <f t="shared" si="16"/>
        <v>3244821.6599999964</v>
      </c>
      <c r="AW25" s="7">
        <v>3500000</v>
      </c>
      <c r="AX25" s="7">
        <f t="shared" si="17"/>
        <v>22570105.08</v>
      </c>
      <c r="AY25" s="7">
        <f t="shared" si="18"/>
        <v>35412636.0256</v>
      </c>
      <c r="AZ25" s="8">
        <f t="shared" si="19"/>
        <v>56.9006254072788</v>
      </c>
      <c r="BA25" s="8">
        <f t="shared" si="20"/>
        <v>100</v>
      </c>
      <c r="BB25" s="8">
        <f t="shared" si="21"/>
        <v>163.00407836869965</v>
      </c>
      <c r="BC25" s="7">
        <v>37016976</v>
      </c>
    </row>
    <row r="26" spans="1:55" ht="24.75" customHeight="1">
      <c r="A26" s="6" t="s">
        <v>45</v>
      </c>
      <c r="B26" s="7">
        <v>443118.09</v>
      </c>
      <c r="C26" s="7">
        <v>810000</v>
      </c>
      <c r="D26" s="7">
        <v>7237.84</v>
      </c>
      <c r="E26" s="7">
        <v>9944.26</v>
      </c>
      <c r="F26" s="7">
        <v>19310.6</v>
      </c>
      <c r="G26" s="7">
        <v>40033.51</v>
      </c>
      <c r="H26" s="7">
        <f t="shared" si="0"/>
        <v>12072.759999999998</v>
      </c>
      <c r="I26" s="7">
        <f t="shared" si="1"/>
        <v>30089.25</v>
      </c>
      <c r="J26" s="7">
        <v>33372.84</v>
      </c>
      <c r="K26" s="7">
        <v>109320.76</v>
      </c>
      <c r="L26" s="7">
        <f t="shared" si="2"/>
        <v>14062.239999999998</v>
      </c>
      <c r="M26" s="7">
        <f t="shared" si="3"/>
        <v>69287.25</v>
      </c>
      <c r="N26" s="7">
        <v>49792.26</v>
      </c>
      <c r="O26" s="7">
        <v>195841.4</v>
      </c>
      <c r="P26" s="7">
        <f t="shared" si="4"/>
        <v>16419.420000000006</v>
      </c>
      <c r="Q26" s="7">
        <f t="shared" si="5"/>
        <v>86520.64</v>
      </c>
      <c r="R26" s="7">
        <v>67802.42</v>
      </c>
      <c r="S26" s="7">
        <v>286654</v>
      </c>
      <c r="T26" s="7">
        <f t="shared" si="6"/>
        <v>18010.159999999996</v>
      </c>
      <c r="U26" s="7">
        <f t="shared" si="7"/>
        <v>90812.6</v>
      </c>
      <c r="V26" s="7">
        <v>83118.94</v>
      </c>
      <c r="W26" s="7">
        <v>374021.49</v>
      </c>
      <c r="X26" s="7">
        <f t="shared" si="8"/>
        <v>15316.520000000004</v>
      </c>
      <c r="Y26" s="7">
        <f t="shared" si="9"/>
        <v>87367.48999999999</v>
      </c>
      <c r="Z26" s="7">
        <v>99339.7</v>
      </c>
      <c r="AA26" s="7">
        <v>379262</v>
      </c>
      <c r="AB26" s="7">
        <f t="shared" si="10"/>
        <v>16220.759999999995</v>
      </c>
      <c r="AC26" s="7">
        <f t="shared" si="11"/>
        <v>5240.510000000009</v>
      </c>
      <c r="AD26" s="7">
        <v>165944.45</v>
      </c>
      <c r="AE26" s="7">
        <v>0</v>
      </c>
      <c r="AF26" s="7">
        <f t="shared" si="12"/>
        <v>66604.75000000001</v>
      </c>
      <c r="AG26" s="7">
        <f>Y26*1.42</f>
        <v>124061.83579999999</v>
      </c>
      <c r="AH26" s="7">
        <v>307103.05</v>
      </c>
      <c r="AI26" s="7">
        <v>0</v>
      </c>
      <c r="AJ26" s="7">
        <f t="shared" si="13"/>
        <v>141158.59999999998</v>
      </c>
      <c r="AK26" s="7">
        <v>125630</v>
      </c>
      <c r="AL26" s="7">
        <v>352730.93</v>
      </c>
      <c r="AM26" s="7">
        <v>0</v>
      </c>
      <c r="AN26" s="7">
        <f t="shared" si="14"/>
        <v>45627.880000000005</v>
      </c>
      <c r="AO26" s="7">
        <v>124000</v>
      </c>
      <c r="AP26" s="7">
        <v>388835.59</v>
      </c>
      <c r="AQ26" s="7">
        <v>0</v>
      </c>
      <c r="AR26" s="7">
        <f t="shared" si="15"/>
        <v>36104.66000000003</v>
      </c>
      <c r="AS26" s="7">
        <v>125000</v>
      </c>
      <c r="AT26" s="7">
        <v>443118.09</v>
      </c>
      <c r="AU26" s="7">
        <v>0</v>
      </c>
      <c r="AV26" s="7">
        <f t="shared" si="16"/>
        <v>54282.5</v>
      </c>
      <c r="AW26" s="7">
        <v>126000</v>
      </c>
      <c r="AX26" s="7">
        <f t="shared" si="17"/>
        <v>443118.09</v>
      </c>
      <c r="AY26" s="7">
        <f t="shared" si="18"/>
        <v>1003953.8358</v>
      </c>
      <c r="AZ26" s="8">
        <f t="shared" si="19"/>
        <v>126.56575266426155</v>
      </c>
      <c r="BA26" s="8">
        <f t="shared" si="20"/>
        <v>100</v>
      </c>
      <c r="BB26" s="8">
        <f t="shared" si="21"/>
        <v>123.944918</v>
      </c>
      <c r="BC26" s="7">
        <v>1446870</v>
      </c>
    </row>
    <row r="27" spans="1:55" ht="24.75" customHeight="1">
      <c r="A27" s="6" t="s">
        <v>46</v>
      </c>
      <c r="B27" s="7">
        <v>283959.14</v>
      </c>
      <c r="C27" s="7">
        <v>205000</v>
      </c>
      <c r="D27" s="7">
        <v>12856.21</v>
      </c>
      <c r="E27" s="7">
        <v>22414.24</v>
      </c>
      <c r="F27" s="7">
        <v>26133.49</v>
      </c>
      <c r="G27" s="7">
        <v>54828.48</v>
      </c>
      <c r="H27" s="7">
        <f t="shared" si="0"/>
        <v>13277.280000000002</v>
      </c>
      <c r="I27" s="7">
        <f t="shared" si="1"/>
        <v>32414.24</v>
      </c>
      <c r="J27" s="7">
        <v>43869.55</v>
      </c>
      <c r="K27" s="7">
        <v>73043.04</v>
      </c>
      <c r="L27" s="7">
        <f t="shared" si="2"/>
        <v>17736.06</v>
      </c>
      <c r="M27" s="7">
        <f t="shared" si="3"/>
        <v>18214.55999999999</v>
      </c>
      <c r="N27" s="7">
        <v>56849.92</v>
      </c>
      <c r="O27" s="7">
        <v>104875.15</v>
      </c>
      <c r="P27" s="7">
        <f t="shared" si="4"/>
        <v>12980.369999999995</v>
      </c>
      <c r="Q27" s="7">
        <f t="shared" si="5"/>
        <v>31832.11</v>
      </c>
      <c r="R27" s="7">
        <v>70259.58</v>
      </c>
      <c r="S27" s="7">
        <v>123139.75</v>
      </c>
      <c r="T27" s="7">
        <f t="shared" si="6"/>
        <v>13409.660000000003</v>
      </c>
      <c r="U27" s="7">
        <f t="shared" si="7"/>
        <v>18264.600000000006</v>
      </c>
      <c r="V27" s="7">
        <v>82851.17</v>
      </c>
      <c r="W27" s="7">
        <v>141404.35</v>
      </c>
      <c r="X27" s="7">
        <f t="shared" si="8"/>
        <v>12591.589999999997</v>
      </c>
      <c r="Y27" s="7">
        <f t="shared" si="9"/>
        <v>18264.600000000006</v>
      </c>
      <c r="Z27" s="7">
        <v>100744.64</v>
      </c>
      <c r="AA27" s="7">
        <v>168811.3</v>
      </c>
      <c r="AB27" s="7">
        <f t="shared" si="10"/>
        <v>17893.47</v>
      </c>
      <c r="AC27" s="7">
        <f t="shared" si="11"/>
        <v>27406.949999999983</v>
      </c>
      <c r="AD27" s="7">
        <v>173000.6</v>
      </c>
      <c r="AE27" s="7">
        <v>0</v>
      </c>
      <c r="AF27" s="7">
        <f t="shared" si="12"/>
        <v>72255.96</v>
      </c>
      <c r="AG27" s="7">
        <f>Y27*1.42</f>
        <v>25935.732000000007</v>
      </c>
      <c r="AH27" s="7">
        <v>193231.36</v>
      </c>
      <c r="AI27" s="7">
        <v>0</v>
      </c>
      <c r="AJ27" s="7">
        <f t="shared" si="13"/>
        <v>20230.75999999998</v>
      </c>
      <c r="AK27" s="7">
        <v>27000</v>
      </c>
      <c r="AL27" s="7">
        <v>242396.94</v>
      </c>
      <c r="AM27" s="7">
        <v>0</v>
      </c>
      <c r="AN27" s="7">
        <f t="shared" si="14"/>
        <v>49165.580000000016</v>
      </c>
      <c r="AO27" s="7">
        <v>26000</v>
      </c>
      <c r="AP27" s="7">
        <v>262938.94</v>
      </c>
      <c r="AQ27" s="7">
        <v>0</v>
      </c>
      <c r="AR27" s="7">
        <f t="shared" si="15"/>
        <v>20542</v>
      </c>
      <c r="AS27" s="7">
        <v>27000</v>
      </c>
      <c r="AT27" s="7">
        <v>283959.14</v>
      </c>
      <c r="AU27" s="7">
        <v>0</v>
      </c>
      <c r="AV27" s="7">
        <f t="shared" si="16"/>
        <v>21020.20000000001</v>
      </c>
      <c r="AW27" s="7">
        <v>27500</v>
      </c>
      <c r="AX27" s="7">
        <f t="shared" si="17"/>
        <v>283959.14</v>
      </c>
      <c r="AY27" s="7">
        <f t="shared" si="18"/>
        <v>302247.032</v>
      </c>
      <c r="AZ27" s="8">
        <f t="shared" si="19"/>
        <v>6.440325181996252</v>
      </c>
      <c r="BA27" s="8">
        <f t="shared" si="20"/>
        <v>100</v>
      </c>
      <c r="BB27" s="8">
        <f t="shared" si="21"/>
        <v>147.43757658536586</v>
      </c>
      <c r="BC27" s="7">
        <v>400058</v>
      </c>
    </row>
    <row r="28" spans="1:55" ht="24.75" customHeight="1">
      <c r="A28" s="3" t="s">
        <v>47</v>
      </c>
      <c r="B28" s="4">
        <v>130053981.49</v>
      </c>
      <c r="C28" s="4">
        <v>115456000</v>
      </c>
      <c r="D28" s="4">
        <v>2348233.5</v>
      </c>
      <c r="E28" s="4">
        <v>6446398.17</v>
      </c>
      <c r="F28" s="4">
        <v>14906588.420000002</v>
      </c>
      <c r="G28" s="4">
        <v>50555396.36000001</v>
      </c>
      <c r="H28" s="4">
        <f t="shared" si="0"/>
        <v>12558354.920000002</v>
      </c>
      <c r="I28" s="4">
        <f t="shared" si="1"/>
        <v>44108998.190000005</v>
      </c>
      <c r="J28" s="4">
        <v>37046160.31</v>
      </c>
      <c r="K28" s="4">
        <v>84931243.12</v>
      </c>
      <c r="L28" s="4">
        <f t="shared" si="2"/>
        <v>22139571.89</v>
      </c>
      <c r="M28" s="4">
        <f t="shared" si="3"/>
        <v>34375846.76</v>
      </c>
      <c r="N28" s="4">
        <v>45224457.63</v>
      </c>
      <c r="O28" s="4">
        <v>94091236.02</v>
      </c>
      <c r="P28" s="4">
        <f t="shared" si="4"/>
        <v>8178297.32</v>
      </c>
      <c r="Q28" s="4">
        <f t="shared" si="5"/>
        <v>9159992.899999991</v>
      </c>
      <c r="R28" s="4">
        <v>49195848.75</v>
      </c>
      <c r="S28" s="4">
        <v>144770992.78999996</v>
      </c>
      <c r="T28" s="4">
        <f t="shared" si="6"/>
        <v>3971391.1199999973</v>
      </c>
      <c r="U28" s="4">
        <f t="shared" si="7"/>
        <v>50679756.769999966</v>
      </c>
      <c r="V28" s="4">
        <v>53408200.14</v>
      </c>
      <c r="W28" s="4">
        <v>160868445.98</v>
      </c>
      <c r="X28" s="4">
        <f t="shared" si="8"/>
        <v>4212351.390000001</v>
      </c>
      <c r="Y28" s="4">
        <f t="shared" si="9"/>
        <v>16097453.190000027</v>
      </c>
      <c r="Z28" s="4">
        <v>64564203.60999999</v>
      </c>
      <c r="AA28" s="4">
        <v>162746553.89</v>
      </c>
      <c r="AB28" s="4">
        <f t="shared" si="10"/>
        <v>11156003.469999991</v>
      </c>
      <c r="AC28" s="4">
        <f t="shared" si="11"/>
        <v>1878107.9099999964</v>
      </c>
      <c r="AD28" s="4">
        <v>70252068.59</v>
      </c>
      <c r="AE28" s="4">
        <v>0</v>
      </c>
      <c r="AF28" s="4">
        <f t="shared" si="12"/>
        <v>5687864.980000012</v>
      </c>
      <c r="AG28" s="4">
        <v>16731983</v>
      </c>
      <c r="AH28" s="4">
        <v>74135557.32000001</v>
      </c>
      <c r="AI28" s="4">
        <v>0</v>
      </c>
      <c r="AJ28" s="4">
        <f t="shared" si="13"/>
        <v>3883488.730000004</v>
      </c>
      <c r="AK28" s="4">
        <v>11498875</v>
      </c>
      <c r="AL28" s="4">
        <v>80840460.37</v>
      </c>
      <c r="AM28" s="4">
        <v>0</v>
      </c>
      <c r="AN28" s="4">
        <f t="shared" si="14"/>
        <v>6704903.049999997</v>
      </c>
      <c r="AO28" s="4">
        <v>17170773</v>
      </c>
      <c r="AP28" s="4">
        <v>105420926.55000001</v>
      </c>
      <c r="AQ28" s="4">
        <v>0</v>
      </c>
      <c r="AR28" s="4">
        <f t="shared" si="15"/>
        <v>24580466.180000007</v>
      </c>
      <c r="AS28" s="4">
        <v>60690287</v>
      </c>
      <c r="AT28" s="4">
        <v>130053981.49</v>
      </c>
      <c r="AU28" s="4">
        <v>0</v>
      </c>
      <c r="AV28" s="4">
        <f t="shared" si="16"/>
        <v>24633054.939999983</v>
      </c>
      <c r="AW28" s="4">
        <v>68383299</v>
      </c>
      <c r="AX28" s="4">
        <f t="shared" si="17"/>
        <v>130053981.49</v>
      </c>
      <c r="AY28" s="4">
        <f t="shared" si="18"/>
        <v>337221770.89</v>
      </c>
      <c r="AZ28" s="5">
        <f t="shared" si="19"/>
        <v>159.29369253176563</v>
      </c>
      <c r="BA28" s="5">
        <f t="shared" si="20"/>
        <v>100</v>
      </c>
      <c r="BB28" s="5">
        <f t="shared" si="21"/>
        <v>292.07816907739743</v>
      </c>
      <c r="BC28" s="4">
        <v>377682000</v>
      </c>
    </row>
    <row r="29" spans="1:55" ht="24.75" customHeight="1">
      <c r="A29" s="6" t="s">
        <v>48</v>
      </c>
      <c r="B29" s="7">
        <v>748228.56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  <c r="I29" s="7">
        <f t="shared" si="1"/>
        <v>0</v>
      </c>
      <c r="J29" s="7">
        <v>0</v>
      </c>
      <c r="K29" s="7">
        <v>34620.48</v>
      </c>
      <c r="L29" s="7">
        <f t="shared" si="2"/>
        <v>0</v>
      </c>
      <c r="M29" s="7">
        <f t="shared" si="3"/>
        <v>34620.48</v>
      </c>
      <c r="N29" s="7">
        <v>0</v>
      </c>
      <c r="O29" s="7">
        <v>34620.48</v>
      </c>
      <c r="P29" s="7">
        <f t="shared" si="4"/>
        <v>0</v>
      </c>
      <c r="Q29" s="7">
        <f t="shared" si="5"/>
        <v>0</v>
      </c>
      <c r="R29" s="7">
        <v>0</v>
      </c>
      <c r="S29" s="7">
        <v>34620.48</v>
      </c>
      <c r="T29" s="7">
        <f t="shared" si="6"/>
        <v>0</v>
      </c>
      <c r="U29" s="7">
        <f t="shared" si="7"/>
        <v>0</v>
      </c>
      <c r="V29" s="7">
        <v>0</v>
      </c>
      <c r="W29" s="7">
        <v>34620.48</v>
      </c>
      <c r="X29" s="7">
        <f t="shared" si="8"/>
        <v>0</v>
      </c>
      <c r="Y29" s="7">
        <f t="shared" si="9"/>
        <v>0</v>
      </c>
      <c r="Z29" s="7">
        <v>0</v>
      </c>
      <c r="AA29" s="7">
        <v>34620.48</v>
      </c>
      <c r="AB29" s="7">
        <f t="shared" si="10"/>
        <v>0</v>
      </c>
      <c r="AC29" s="7">
        <f t="shared" si="11"/>
        <v>0</v>
      </c>
      <c r="AD29" s="7">
        <v>0</v>
      </c>
      <c r="AE29" s="7">
        <v>0</v>
      </c>
      <c r="AF29" s="7">
        <f t="shared" si="12"/>
        <v>0</v>
      </c>
      <c r="AG29" s="7">
        <f>IF(AE29=0,0,AE29-AA29)</f>
        <v>0</v>
      </c>
      <c r="AH29" s="7">
        <v>0</v>
      </c>
      <c r="AI29" s="7">
        <v>0</v>
      </c>
      <c r="AJ29" s="7">
        <f t="shared" si="13"/>
        <v>0</v>
      </c>
      <c r="AK29" s="7">
        <f>IF(AI29=0,0,AI29-AE29)</f>
        <v>0</v>
      </c>
      <c r="AL29" s="7">
        <v>748228.56</v>
      </c>
      <c r="AM29" s="7">
        <v>0</v>
      </c>
      <c r="AN29" s="7">
        <f t="shared" si="14"/>
        <v>748228.56</v>
      </c>
      <c r="AO29" s="7">
        <f>IF(AM29=0,0,AM29-AI29)</f>
        <v>0</v>
      </c>
      <c r="AP29" s="7">
        <v>748228.56</v>
      </c>
      <c r="AQ29" s="7">
        <v>0</v>
      </c>
      <c r="AR29" s="7">
        <f t="shared" si="15"/>
        <v>0</v>
      </c>
      <c r="AS29" s="7">
        <f>IF(AQ29=0,0,AQ29-AM29)</f>
        <v>0</v>
      </c>
      <c r="AT29" s="7">
        <v>748228.56</v>
      </c>
      <c r="AU29" s="7">
        <v>0</v>
      </c>
      <c r="AV29" s="7">
        <f t="shared" si="16"/>
        <v>0</v>
      </c>
      <c r="AW29" s="7">
        <f>IF(AU29=0,0,AU29-AQ29)</f>
        <v>0</v>
      </c>
      <c r="AX29" s="7">
        <f t="shared" si="17"/>
        <v>748228.56</v>
      </c>
      <c r="AY29" s="7">
        <f t="shared" si="18"/>
        <v>34620.48</v>
      </c>
      <c r="AZ29" s="8">
        <f t="shared" si="19"/>
        <v>-95.37300741367049</v>
      </c>
      <c r="BA29" s="8">
        <f t="shared" si="20"/>
        <v>100</v>
      </c>
      <c r="BB29" s="8">
        <f t="shared" si="21"/>
        <v>0</v>
      </c>
      <c r="BC29" s="7">
        <v>0</v>
      </c>
    </row>
    <row r="30" spans="1:55" ht="24.75" customHeight="1">
      <c r="A30" s="6" t="s">
        <v>49</v>
      </c>
      <c r="B30" s="7">
        <v>112579787.42</v>
      </c>
      <c r="C30" s="7">
        <v>99566000</v>
      </c>
      <c r="D30" s="7">
        <v>2328677.38</v>
      </c>
      <c r="E30" s="7">
        <v>6385662.06</v>
      </c>
      <c r="F30" s="7">
        <v>14517202</v>
      </c>
      <c r="G30" s="7">
        <v>50046897.34</v>
      </c>
      <c r="H30" s="7">
        <f t="shared" si="0"/>
        <v>12188524.620000001</v>
      </c>
      <c r="I30" s="7">
        <f t="shared" si="1"/>
        <v>43661235.28</v>
      </c>
      <c r="J30" s="7">
        <v>34047894.68</v>
      </c>
      <c r="K30" s="7">
        <v>80754642.81</v>
      </c>
      <c r="L30" s="7">
        <f t="shared" si="2"/>
        <v>19530692.68</v>
      </c>
      <c r="M30" s="7">
        <f t="shared" si="3"/>
        <v>30707745.47</v>
      </c>
      <c r="N30" s="7">
        <v>41502209.6</v>
      </c>
      <c r="O30" s="7">
        <v>89315687.57</v>
      </c>
      <c r="P30" s="7">
        <f t="shared" si="4"/>
        <v>7454314.920000002</v>
      </c>
      <c r="Q30" s="7">
        <f t="shared" si="5"/>
        <v>8561044.75999999</v>
      </c>
      <c r="R30" s="7">
        <v>45174114.1</v>
      </c>
      <c r="S30" s="7">
        <v>137409421.2</v>
      </c>
      <c r="T30" s="7">
        <f t="shared" si="6"/>
        <v>3671904.5</v>
      </c>
      <c r="U30" s="7">
        <f t="shared" si="7"/>
        <v>48093733.629999995</v>
      </c>
      <c r="V30" s="7">
        <v>48566813.64</v>
      </c>
      <c r="W30" s="7">
        <v>150550223.47</v>
      </c>
      <c r="X30" s="7">
        <f t="shared" si="8"/>
        <v>3392699.539999999</v>
      </c>
      <c r="Y30" s="7">
        <f t="shared" si="9"/>
        <v>13140802.27000001</v>
      </c>
      <c r="Z30" s="7">
        <v>56691703.73</v>
      </c>
      <c r="AA30" s="7">
        <v>151966695.53</v>
      </c>
      <c r="AB30" s="7">
        <f t="shared" si="10"/>
        <v>8124890.089999996</v>
      </c>
      <c r="AC30" s="7">
        <f t="shared" si="11"/>
        <v>1416472.0600000024</v>
      </c>
      <c r="AD30" s="7">
        <v>61775641.45</v>
      </c>
      <c r="AE30" s="7">
        <v>0</v>
      </c>
      <c r="AF30" s="7">
        <f t="shared" si="12"/>
        <v>5083937.720000006</v>
      </c>
      <c r="AG30" s="7">
        <f>15150135+15363</f>
        <v>15165498</v>
      </c>
      <c r="AH30" s="7">
        <v>65107577.81</v>
      </c>
      <c r="AI30" s="7">
        <v>0</v>
      </c>
      <c r="AJ30" s="7">
        <f t="shared" si="13"/>
        <v>3331936.3599999994</v>
      </c>
      <c r="AK30" s="7">
        <f>9929169.28+15363</f>
        <v>9944532.28</v>
      </c>
      <c r="AL30" s="7">
        <v>70344220.46</v>
      </c>
      <c r="AM30" s="7">
        <v>0</v>
      </c>
      <c r="AN30" s="7">
        <f t="shared" si="14"/>
        <v>5236642.649999991</v>
      </c>
      <c r="AO30" s="7">
        <f>15605196+15363</f>
        <v>15620559</v>
      </c>
      <c r="AP30" s="7">
        <v>90178003.54</v>
      </c>
      <c r="AQ30" s="7">
        <v>0</v>
      </c>
      <c r="AR30" s="7">
        <f t="shared" si="15"/>
        <v>19833783.080000013</v>
      </c>
      <c r="AS30" s="7">
        <f>59104673+15363</f>
        <v>59120036</v>
      </c>
      <c r="AT30" s="7">
        <v>112579787.42</v>
      </c>
      <c r="AU30" s="7">
        <v>0</v>
      </c>
      <c r="AV30" s="7">
        <f t="shared" si="16"/>
        <v>22401783.879999995</v>
      </c>
      <c r="AW30" s="7">
        <f>66757316+15363</f>
        <v>66772679</v>
      </c>
      <c r="AX30" s="7">
        <f t="shared" si="17"/>
        <v>112579787.42</v>
      </c>
      <c r="AY30" s="7">
        <f t="shared" si="18"/>
        <v>318589999.81</v>
      </c>
      <c r="AZ30" s="8">
        <f t="shared" si="19"/>
        <v>182.9904080573898</v>
      </c>
      <c r="BA30" s="8">
        <f t="shared" si="20"/>
        <v>100</v>
      </c>
      <c r="BB30" s="8">
        <f t="shared" si="21"/>
        <v>319.9787074001165</v>
      </c>
      <c r="BC30" s="7">
        <v>329544000</v>
      </c>
    </row>
    <row r="31" spans="1:55" ht="24.75" customHeight="1">
      <c r="A31" s="6" t="s">
        <v>50</v>
      </c>
      <c r="B31" s="7">
        <v>909498.47</v>
      </c>
      <c r="C31" s="7">
        <v>2427000</v>
      </c>
      <c r="D31" s="7">
        <v>0</v>
      </c>
      <c r="E31" s="7">
        <v>27354.12</v>
      </c>
      <c r="F31" s="7">
        <v>44640.8</v>
      </c>
      <c r="G31" s="7">
        <v>145028.72</v>
      </c>
      <c r="H31" s="7">
        <f t="shared" si="0"/>
        <v>44640.8</v>
      </c>
      <c r="I31" s="7">
        <f t="shared" si="1"/>
        <v>117674.6</v>
      </c>
      <c r="J31" s="7">
        <v>143622.46</v>
      </c>
      <c r="K31" s="7">
        <v>379547.13</v>
      </c>
      <c r="L31" s="7">
        <f t="shared" si="2"/>
        <v>98981.65999999999</v>
      </c>
      <c r="M31" s="7">
        <f t="shared" si="3"/>
        <v>234518.41</v>
      </c>
      <c r="N31" s="7">
        <v>271403.89</v>
      </c>
      <c r="O31" s="7">
        <v>508323.44</v>
      </c>
      <c r="P31" s="7">
        <f t="shared" si="4"/>
        <v>127781.43000000002</v>
      </c>
      <c r="Q31" s="7">
        <f t="shared" si="5"/>
        <v>128776.31</v>
      </c>
      <c r="R31" s="7">
        <v>308877.31</v>
      </c>
      <c r="S31" s="7">
        <v>715560.76</v>
      </c>
      <c r="T31" s="7">
        <f t="shared" si="6"/>
        <v>37473.419999999984</v>
      </c>
      <c r="U31" s="7">
        <f t="shared" si="7"/>
        <v>207237.32</v>
      </c>
      <c r="V31" s="7">
        <v>332740.82</v>
      </c>
      <c r="W31" s="7">
        <v>1141258.38</v>
      </c>
      <c r="X31" s="7">
        <f t="shared" si="8"/>
        <v>23863.51000000001</v>
      </c>
      <c r="Y31" s="7">
        <f t="shared" si="9"/>
        <v>425697.6199999999</v>
      </c>
      <c r="Z31" s="7">
        <v>466148.43</v>
      </c>
      <c r="AA31" s="7">
        <v>1222439.46</v>
      </c>
      <c r="AB31" s="7">
        <f t="shared" si="10"/>
        <v>133407.61</v>
      </c>
      <c r="AC31" s="7">
        <f t="shared" si="11"/>
        <v>81181.08000000007</v>
      </c>
      <c r="AD31" s="7">
        <v>526549.39</v>
      </c>
      <c r="AE31" s="7">
        <v>0</v>
      </c>
      <c r="AF31" s="7">
        <f t="shared" si="12"/>
        <v>60400.96000000002</v>
      </c>
      <c r="AG31" s="7">
        <f>237015</f>
        <v>237015</v>
      </c>
      <c r="AH31" s="7">
        <v>564901.49</v>
      </c>
      <c r="AI31" s="7">
        <v>0</v>
      </c>
      <c r="AJ31" s="7">
        <f t="shared" si="13"/>
        <v>38352.09999999998</v>
      </c>
      <c r="AK31" s="7">
        <f>241015</f>
        <v>241015</v>
      </c>
      <c r="AL31" s="7">
        <v>679406.89</v>
      </c>
      <c r="AM31" s="7">
        <v>0</v>
      </c>
      <c r="AN31" s="7">
        <f t="shared" si="14"/>
        <v>114505.40000000002</v>
      </c>
      <c r="AO31" s="7">
        <f>245015</f>
        <v>245015</v>
      </c>
      <c r="AP31" s="7">
        <v>787032.87</v>
      </c>
      <c r="AQ31" s="7">
        <v>0</v>
      </c>
      <c r="AR31" s="7">
        <f t="shared" si="15"/>
        <v>107625.97999999998</v>
      </c>
      <c r="AS31" s="7">
        <f>240501</f>
        <v>240501</v>
      </c>
      <c r="AT31" s="7">
        <v>909498.47</v>
      </c>
      <c r="AU31" s="7">
        <v>0</v>
      </c>
      <c r="AV31" s="7">
        <f t="shared" si="16"/>
        <v>122465.59999999998</v>
      </c>
      <c r="AW31" s="7">
        <v>241015</v>
      </c>
      <c r="AX31" s="7">
        <f t="shared" si="17"/>
        <v>909498.47</v>
      </c>
      <c r="AY31" s="7">
        <f t="shared" si="18"/>
        <v>2427000.46</v>
      </c>
      <c r="AZ31" s="8">
        <f t="shared" si="19"/>
        <v>166.85041702159214</v>
      </c>
      <c r="BA31" s="8">
        <f t="shared" si="20"/>
        <v>100</v>
      </c>
      <c r="BB31" s="8">
        <f t="shared" si="21"/>
        <v>100.00001895344046</v>
      </c>
      <c r="BC31" s="7">
        <v>2427000</v>
      </c>
    </row>
    <row r="32" spans="1:55" ht="24.75" customHeight="1">
      <c r="A32" s="6" t="s">
        <v>51</v>
      </c>
      <c r="B32" s="7">
        <v>1140638.42</v>
      </c>
      <c r="C32" s="7">
        <v>622000</v>
      </c>
      <c r="D32" s="7">
        <v>12280.78</v>
      </c>
      <c r="E32" s="7">
        <v>9427.49</v>
      </c>
      <c r="F32" s="7">
        <v>88002.64</v>
      </c>
      <c r="G32" s="7">
        <v>57156.04</v>
      </c>
      <c r="H32" s="7">
        <f t="shared" si="0"/>
        <v>75721.86</v>
      </c>
      <c r="I32" s="7">
        <f t="shared" si="1"/>
        <v>47728.55</v>
      </c>
      <c r="J32" s="7">
        <v>308728.86</v>
      </c>
      <c r="K32" s="7">
        <v>300796.87</v>
      </c>
      <c r="L32" s="7">
        <f t="shared" si="2"/>
        <v>220726.21999999997</v>
      </c>
      <c r="M32" s="7">
        <f t="shared" si="3"/>
        <v>243640.83</v>
      </c>
      <c r="N32" s="7">
        <v>328164.69</v>
      </c>
      <c r="O32" s="7">
        <v>319363.97</v>
      </c>
      <c r="P32" s="7">
        <f t="shared" si="4"/>
        <v>19435.830000000016</v>
      </c>
      <c r="Q32" s="7">
        <f t="shared" si="5"/>
        <v>18567.099999999977</v>
      </c>
      <c r="R32" s="7">
        <v>336231.18</v>
      </c>
      <c r="S32" s="7">
        <v>515070.36</v>
      </c>
      <c r="T32" s="7">
        <f t="shared" si="6"/>
        <v>8066.489999999991</v>
      </c>
      <c r="U32" s="7">
        <f t="shared" si="7"/>
        <v>195706.39</v>
      </c>
      <c r="V32" s="7">
        <v>685130.46</v>
      </c>
      <c r="W32" s="7">
        <v>986253</v>
      </c>
      <c r="X32" s="7">
        <f t="shared" si="8"/>
        <v>348899.27999999997</v>
      </c>
      <c r="Y32" s="7">
        <f t="shared" si="9"/>
        <v>471182.64</v>
      </c>
      <c r="Z32" s="7">
        <v>940607.61</v>
      </c>
      <c r="AA32" s="7">
        <v>1047150.81</v>
      </c>
      <c r="AB32" s="7">
        <f t="shared" si="10"/>
        <v>255477.15000000002</v>
      </c>
      <c r="AC32" s="7">
        <f t="shared" si="11"/>
        <v>60897.810000000056</v>
      </c>
      <c r="AD32" s="7">
        <v>976565.71</v>
      </c>
      <c r="AE32" s="7">
        <v>0</v>
      </c>
      <c r="AF32" s="7">
        <f t="shared" si="12"/>
        <v>35958.09999999998</v>
      </c>
      <c r="AG32" s="7">
        <f>IF(AE32=0,0,AE32-AA32)</f>
        <v>0</v>
      </c>
      <c r="AH32" s="7">
        <v>1045501.31</v>
      </c>
      <c r="AI32" s="7">
        <v>0</v>
      </c>
      <c r="AJ32" s="7">
        <f t="shared" si="13"/>
        <v>68935.6000000001</v>
      </c>
      <c r="AK32" s="7">
        <f>IF(AI32=0,0,AI32-AE32)</f>
        <v>0</v>
      </c>
      <c r="AL32" s="7">
        <v>1052553.31</v>
      </c>
      <c r="AM32" s="7">
        <v>0</v>
      </c>
      <c r="AN32" s="7">
        <f t="shared" si="14"/>
        <v>7052</v>
      </c>
      <c r="AO32" s="7"/>
      <c r="AP32" s="7">
        <v>1099173.78</v>
      </c>
      <c r="AQ32" s="7">
        <v>0</v>
      </c>
      <c r="AR32" s="7">
        <f t="shared" si="15"/>
        <v>46620.46999999997</v>
      </c>
      <c r="AS32" s="7">
        <f>IF(AQ32=0,0,AQ32-AM32)</f>
        <v>0</v>
      </c>
      <c r="AT32" s="7">
        <v>1140638.42</v>
      </c>
      <c r="AU32" s="7">
        <v>0</v>
      </c>
      <c r="AV32" s="7">
        <f t="shared" si="16"/>
        <v>41464.6399999999</v>
      </c>
      <c r="AW32" s="7">
        <f>IF(AU32=0,0,AU32-AQ32)</f>
        <v>0</v>
      </c>
      <c r="AX32" s="7">
        <f t="shared" si="17"/>
        <v>1140638.42</v>
      </c>
      <c r="AY32" s="7">
        <f t="shared" si="18"/>
        <v>1047150.81</v>
      </c>
      <c r="AZ32" s="8">
        <f t="shared" si="19"/>
        <v>-8.1960775966147</v>
      </c>
      <c r="BA32" s="8">
        <f t="shared" si="20"/>
        <v>100</v>
      </c>
      <c r="BB32" s="8">
        <f t="shared" si="21"/>
        <v>168.35222025723473</v>
      </c>
      <c r="BC32" s="7">
        <v>1077585</v>
      </c>
    </row>
    <row r="33" spans="1:55" ht="24.75" customHeight="1">
      <c r="A33" s="6" t="s">
        <v>52</v>
      </c>
      <c r="B33" s="7">
        <v>11126076.25</v>
      </c>
      <c r="C33" s="7">
        <v>8603000</v>
      </c>
      <c r="D33" s="7">
        <v>7059.34</v>
      </c>
      <c r="E33" s="7">
        <v>23954.5</v>
      </c>
      <c r="F33" s="7">
        <v>173737.6</v>
      </c>
      <c r="G33" s="7">
        <v>231139.92</v>
      </c>
      <c r="H33" s="7">
        <f t="shared" si="0"/>
        <v>166678.26</v>
      </c>
      <c r="I33" s="7">
        <f t="shared" si="1"/>
        <v>207185.42</v>
      </c>
      <c r="J33" s="7">
        <v>1964690.1</v>
      </c>
      <c r="K33" s="7">
        <v>2877072.94</v>
      </c>
      <c r="L33" s="7">
        <f t="shared" si="2"/>
        <v>1790952.5</v>
      </c>
      <c r="M33" s="7">
        <f t="shared" si="3"/>
        <v>2645933.02</v>
      </c>
      <c r="N33" s="7">
        <v>2408425.42</v>
      </c>
      <c r="O33" s="7">
        <v>3239807.15</v>
      </c>
      <c r="P33" s="7">
        <f t="shared" si="4"/>
        <v>443735.31999999983</v>
      </c>
      <c r="Q33" s="7">
        <f t="shared" si="5"/>
        <v>362734.20999999996</v>
      </c>
      <c r="R33" s="7">
        <v>2519945.19</v>
      </c>
      <c r="S33" s="7">
        <v>5132109.57</v>
      </c>
      <c r="T33" s="7">
        <f t="shared" si="6"/>
        <v>111519.77000000002</v>
      </c>
      <c r="U33" s="7">
        <f t="shared" si="7"/>
        <v>1892302.4200000004</v>
      </c>
      <c r="V33" s="7">
        <v>2752337.4</v>
      </c>
      <c r="W33" s="7">
        <v>6837588.58</v>
      </c>
      <c r="X33" s="7">
        <f t="shared" si="8"/>
        <v>232392.20999999996</v>
      </c>
      <c r="Y33" s="7">
        <f t="shared" si="9"/>
        <v>1705479.0099999998</v>
      </c>
      <c r="Z33" s="7">
        <v>4938802.8</v>
      </c>
      <c r="AA33" s="7">
        <v>7093184.23</v>
      </c>
      <c r="AB33" s="7">
        <f t="shared" si="10"/>
        <v>2186465.4</v>
      </c>
      <c r="AC33" s="7">
        <f t="shared" si="11"/>
        <v>255595.65000000037</v>
      </c>
      <c r="AD33" s="7">
        <v>5214759.08</v>
      </c>
      <c r="AE33" s="7">
        <v>0</v>
      </c>
      <c r="AF33" s="7">
        <f t="shared" si="12"/>
        <v>275956.28000000026</v>
      </c>
      <c r="AG33" s="7">
        <f>768964</f>
        <v>768964</v>
      </c>
      <c r="AH33" s="7">
        <v>5519865.91</v>
      </c>
      <c r="AI33" s="7">
        <v>0</v>
      </c>
      <c r="AJ33" s="7">
        <f t="shared" si="13"/>
        <v>305106.8300000001</v>
      </c>
      <c r="AK33" s="7">
        <f>852363</f>
        <v>852363</v>
      </c>
      <c r="AL33" s="7">
        <v>5836244.99</v>
      </c>
      <c r="AM33" s="7">
        <v>0</v>
      </c>
      <c r="AN33" s="7">
        <f t="shared" si="14"/>
        <v>316379.0800000001</v>
      </c>
      <c r="AO33" s="7">
        <f>685563</f>
        <v>685563</v>
      </c>
      <c r="AP33" s="7">
        <v>10114531.86</v>
      </c>
      <c r="AQ33" s="7">
        <v>0</v>
      </c>
      <c r="AR33" s="7">
        <f t="shared" si="15"/>
        <v>4278286.869999999</v>
      </c>
      <c r="AS33" s="7">
        <v>748000</v>
      </c>
      <c r="AT33" s="7">
        <v>11126076.25</v>
      </c>
      <c r="AU33" s="7">
        <v>0</v>
      </c>
      <c r="AV33" s="7">
        <f t="shared" si="16"/>
        <v>1011544.3900000006</v>
      </c>
      <c r="AW33" s="7">
        <v>789926</v>
      </c>
      <c r="AX33" s="7">
        <f t="shared" si="17"/>
        <v>11126076.25</v>
      </c>
      <c r="AY33" s="7">
        <f t="shared" si="18"/>
        <v>10938000.23</v>
      </c>
      <c r="AZ33" s="8">
        <f t="shared" si="19"/>
        <v>-1.6904074336179347</v>
      </c>
      <c r="BA33" s="8">
        <f t="shared" si="20"/>
        <v>100</v>
      </c>
      <c r="BB33" s="8">
        <f t="shared" si="21"/>
        <v>127.14169743112869</v>
      </c>
      <c r="BC33" s="7">
        <v>8277000</v>
      </c>
    </row>
    <row r="34" spans="1:55" ht="24.75" customHeight="1">
      <c r="A34" s="6" t="s">
        <v>53</v>
      </c>
      <c r="B34" s="7">
        <v>46990</v>
      </c>
      <c r="C34" s="7">
        <v>53000</v>
      </c>
      <c r="D34" s="7">
        <v>0</v>
      </c>
      <c r="E34" s="7">
        <v>0</v>
      </c>
      <c r="F34" s="7">
        <v>0</v>
      </c>
      <c r="G34" s="7">
        <v>0</v>
      </c>
      <c r="H34" s="7">
        <f t="shared" si="0"/>
        <v>0</v>
      </c>
      <c r="I34" s="7">
        <f t="shared" si="1"/>
        <v>0</v>
      </c>
      <c r="J34" s="7">
        <v>5000</v>
      </c>
      <c r="K34" s="7">
        <v>0</v>
      </c>
      <c r="L34" s="7">
        <f t="shared" si="2"/>
        <v>5000</v>
      </c>
      <c r="M34" s="7">
        <f t="shared" si="3"/>
        <v>0</v>
      </c>
      <c r="N34" s="7">
        <v>5000</v>
      </c>
      <c r="O34" s="7">
        <v>0</v>
      </c>
      <c r="P34" s="7">
        <f t="shared" si="4"/>
        <v>0</v>
      </c>
      <c r="Q34" s="7">
        <f t="shared" si="5"/>
        <v>0</v>
      </c>
      <c r="R34" s="7">
        <v>5000</v>
      </c>
      <c r="S34" s="7">
        <v>0</v>
      </c>
      <c r="T34" s="7">
        <f t="shared" si="6"/>
        <v>0</v>
      </c>
      <c r="U34" s="7">
        <f t="shared" si="7"/>
        <v>0</v>
      </c>
      <c r="V34" s="7">
        <v>5990</v>
      </c>
      <c r="W34" s="7">
        <v>0</v>
      </c>
      <c r="X34" s="7">
        <f t="shared" si="8"/>
        <v>990</v>
      </c>
      <c r="Y34" s="7">
        <f t="shared" si="9"/>
        <v>0</v>
      </c>
      <c r="Z34" s="7">
        <v>8890</v>
      </c>
      <c r="AA34" s="7">
        <v>0</v>
      </c>
      <c r="AB34" s="7">
        <f t="shared" si="10"/>
        <v>2900</v>
      </c>
      <c r="AC34" s="7">
        <f t="shared" si="11"/>
        <v>0</v>
      </c>
      <c r="AD34" s="7">
        <v>27890</v>
      </c>
      <c r="AE34" s="7">
        <v>0</v>
      </c>
      <c r="AF34" s="7">
        <f t="shared" si="12"/>
        <v>19000</v>
      </c>
      <c r="AG34" s="7">
        <f>IF(AE34=0,0,AE34-AA34)</f>
        <v>0</v>
      </c>
      <c r="AH34" s="7">
        <v>27890</v>
      </c>
      <c r="AI34" s="7">
        <v>0</v>
      </c>
      <c r="AJ34" s="7">
        <f t="shared" si="13"/>
        <v>0</v>
      </c>
      <c r="AK34" s="7">
        <f>IF(AI34=0,0,AI34-AE34)</f>
        <v>0</v>
      </c>
      <c r="AL34" s="7">
        <v>27890</v>
      </c>
      <c r="AM34" s="7">
        <v>0</v>
      </c>
      <c r="AN34" s="7">
        <f t="shared" si="14"/>
        <v>0</v>
      </c>
      <c r="AO34" s="7">
        <f>IF(AM34=0,0,AM34-AI34)</f>
        <v>0</v>
      </c>
      <c r="AP34" s="7">
        <v>43890</v>
      </c>
      <c r="AQ34" s="7">
        <v>0</v>
      </c>
      <c r="AR34" s="7">
        <f t="shared" si="15"/>
        <v>16000</v>
      </c>
      <c r="AS34" s="7">
        <f>IF(AQ34=0,0,AQ34-AM34)</f>
        <v>0</v>
      </c>
      <c r="AT34" s="7">
        <v>46990</v>
      </c>
      <c r="AU34" s="7">
        <v>0</v>
      </c>
      <c r="AV34" s="7">
        <f t="shared" si="16"/>
        <v>3100</v>
      </c>
      <c r="AW34" s="7">
        <f>IF(AU34=0,0,AU34-AQ34)</f>
        <v>0</v>
      </c>
      <c r="AX34" s="7">
        <f t="shared" si="17"/>
        <v>46990</v>
      </c>
      <c r="AY34" s="7">
        <f t="shared" si="18"/>
        <v>0</v>
      </c>
      <c r="AZ34" s="8">
        <f t="shared" si="19"/>
        <v>0</v>
      </c>
      <c r="BA34" s="8">
        <f t="shared" si="20"/>
        <v>100</v>
      </c>
      <c r="BB34" s="8">
        <f t="shared" si="21"/>
        <v>0</v>
      </c>
      <c r="BC34" s="7">
        <v>53000</v>
      </c>
    </row>
    <row r="35" spans="1:55" ht="24.75" customHeight="1">
      <c r="A35" s="6" t="s">
        <v>54</v>
      </c>
      <c r="B35" s="7">
        <v>1833009.13</v>
      </c>
      <c r="C35" s="7">
        <v>2262000</v>
      </c>
      <c r="D35" s="7">
        <v>216</v>
      </c>
      <c r="E35" s="7">
        <v>0</v>
      </c>
      <c r="F35" s="7">
        <v>66243.48</v>
      </c>
      <c r="G35" s="7">
        <v>45134.74</v>
      </c>
      <c r="H35" s="7">
        <f t="shared" si="0"/>
        <v>66027.48</v>
      </c>
      <c r="I35" s="7">
        <f t="shared" si="1"/>
        <v>45134.74</v>
      </c>
      <c r="J35" s="7">
        <v>407764.64</v>
      </c>
      <c r="K35" s="7">
        <v>511765.15</v>
      </c>
      <c r="L35" s="7">
        <f t="shared" si="2"/>
        <v>341521.16000000003</v>
      </c>
      <c r="M35" s="7">
        <f t="shared" si="3"/>
        <v>466630.41000000003</v>
      </c>
      <c r="N35" s="7">
        <v>445723.94</v>
      </c>
      <c r="O35" s="7">
        <v>553848.64</v>
      </c>
      <c r="P35" s="7">
        <f t="shared" si="4"/>
        <v>37959.29999999999</v>
      </c>
      <c r="Q35" s="7">
        <f t="shared" si="5"/>
        <v>42083.48999999999</v>
      </c>
      <c r="R35" s="7">
        <v>468937.12</v>
      </c>
      <c r="S35" s="7">
        <v>822038.44</v>
      </c>
      <c r="T35" s="7">
        <f t="shared" si="6"/>
        <v>23213.179999999993</v>
      </c>
      <c r="U35" s="7">
        <f t="shared" si="7"/>
        <v>268189.79999999993</v>
      </c>
      <c r="V35" s="7">
        <v>578141.01</v>
      </c>
      <c r="W35" s="7">
        <v>1017911.06</v>
      </c>
      <c r="X35" s="7">
        <f t="shared" si="8"/>
        <v>109203.89000000001</v>
      </c>
      <c r="Y35" s="7">
        <f t="shared" si="9"/>
        <v>195872.6200000001</v>
      </c>
      <c r="Z35" s="7">
        <v>974087.74</v>
      </c>
      <c r="AA35" s="7">
        <v>1057816.54</v>
      </c>
      <c r="AB35" s="7">
        <f t="shared" si="10"/>
        <v>395946.73</v>
      </c>
      <c r="AC35" s="7">
        <f t="shared" si="11"/>
        <v>39905.47999999998</v>
      </c>
      <c r="AD35" s="7">
        <v>1024918.94</v>
      </c>
      <c r="AE35" s="7">
        <v>0</v>
      </c>
      <c r="AF35" s="7">
        <f t="shared" si="12"/>
        <v>50831.19999999995</v>
      </c>
      <c r="AG35" s="7">
        <v>240836</v>
      </c>
      <c r="AH35" s="7">
        <v>1077776.67</v>
      </c>
      <c r="AI35" s="7">
        <v>0</v>
      </c>
      <c r="AJ35" s="7">
        <f t="shared" si="13"/>
        <v>52857.72999999998</v>
      </c>
      <c r="AK35" s="7">
        <v>200425</v>
      </c>
      <c r="AL35" s="7">
        <v>1146630.48</v>
      </c>
      <c r="AM35" s="7">
        <v>0</v>
      </c>
      <c r="AN35" s="7">
        <f t="shared" si="14"/>
        <v>68853.81000000006</v>
      </c>
      <c r="AO35" s="7">
        <v>240836</v>
      </c>
      <c r="AP35" s="7">
        <v>1312784.86</v>
      </c>
      <c r="AQ35" s="7">
        <v>0</v>
      </c>
      <c r="AR35" s="7">
        <f t="shared" si="15"/>
        <v>166154.38000000012</v>
      </c>
      <c r="AS35" s="7">
        <v>281250</v>
      </c>
      <c r="AT35" s="7">
        <v>1833009.13</v>
      </c>
      <c r="AU35" s="7">
        <v>0</v>
      </c>
      <c r="AV35" s="7">
        <f t="shared" si="16"/>
        <v>520224.2699999998</v>
      </c>
      <c r="AW35" s="7">
        <v>240836</v>
      </c>
      <c r="AX35" s="7">
        <f t="shared" si="17"/>
        <v>1833009.13</v>
      </c>
      <c r="AY35" s="7">
        <f t="shared" si="18"/>
        <v>2261999.54</v>
      </c>
      <c r="AZ35" s="8">
        <f t="shared" si="19"/>
        <v>23.403615561914858</v>
      </c>
      <c r="BA35" s="8">
        <f t="shared" si="20"/>
        <v>100</v>
      </c>
      <c r="BB35" s="8">
        <f t="shared" si="21"/>
        <v>99.99997966401415</v>
      </c>
      <c r="BC35" s="7">
        <v>2275000</v>
      </c>
    </row>
    <row r="36" spans="1:55" ht="24.75" customHeight="1">
      <c r="A36" s="6" t="s">
        <v>55</v>
      </c>
      <c r="B36" s="7">
        <v>1669753.24</v>
      </c>
      <c r="C36" s="7">
        <v>1923000</v>
      </c>
      <c r="D36" s="7">
        <v>0</v>
      </c>
      <c r="E36" s="7">
        <v>0</v>
      </c>
      <c r="F36" s="7">
        <v>16761.9</v>
      </c>
      <c r="G36" s="7">
        <v>30039.6</v>
      </c>
      <c r="H36" s="7">
        <f t="shared" si="0"/>
        <v>16761.9</v>
      </c>
      <c r="I36" s="7">
        <f t="shared" si="1"/>
        <v>30039.6</v>
      </c>
      <c r="J36" s="7">
        <v>168459.57</v>
      </c>
      <c r="K36" s="7">
        <v>72797.74</v>
      </c>
      <c r="L36" s="7">
        <f t="shared" si="2"/>
        <v>151697.67</v>
      </c>
      <c r="M36" s="7">
        <f t="shared" si="3"/>
        <v>42758.14000000001</v>
      </c>
      <c r="N36" s="7">
        <v>263530.09</v>
      </c>
      <c r="O36" s="7">
        <v>119584.77</v>
      </c>
      <c r="P36" s="7">
        <f t="shared" si="4"/>
        <v>95070.52000000002</v>
      </c>
      <c r="Q36" s="7">
        <f t="shared" si="5"/>
        <v>46787.03</v>
      </c>
      <c r="R36" s="7">
        <v>382743.85</v>
      </c>
      <c r="S36" s="7">
        <v>142171.98</v>
      </c>
      <c r="T36" s="7">
        <f t="shared" si="6"/>
        <v>119213.75999999995</v>
      </c>
      <c r="U36" s="7">
        <f t="shared" si="7"/>
        <v>22587.210000000006</v>
      </c>
      <c r="V36" s="7">
        <v>487046.81</v>
      </c>
      <c r="W36" s="7">
        <v>300591.01</v>
      </c>
      <c r="X36" s="7">
        <f t="shared" si="8"/>
        <v>104302.96000000002</v>
      </c>
      <c r="Y36" s="7">
        <f t="shared" si="9"/>
        <v>158419.03</v>
      </c>
      <c r="Z36" s="7">
        <v>543963.3</v>
      </c>
      <c r="AA36" s="7">
        <v>324646.84</v>
      </c>
      <c r="AB36" s="7">
        <f t="shared" si="10"/>
        <v>56916.49000000005</v>
      </c>
      <c r="AC36" s="7">
        <f t="shared" si="11"/>
        <v>24055.830000000016</v>
      </c>
      <c r="AD36" s="7">
        <v>705744.02</v>
      </c>
      <c r="AE36" s="7">
        <v>0</v>
      </c>
      <c r="AF36" s="7">
        <f t="shared" si="12"/>
        <v>161780.71999999997</v>
      </c>
      <c r="AG36" s="7">
        <v>319670</v>
      </c>
      <c r="AH36" s="7">
        <v>792044.13</v>
      </c>
      <c r="AI36" s="7">
        <v>0</v>
      </c>
      <c r="AJ36" s="7">
        <f t="shared" si="13"/>
        <v>86300.10999999999</v>
      </c>
      <c r="AK36" s="7">
        <v>260540</v>
      </c>
      <c r="AL36" s="7">
        <v>1005285.68</v>
      </c>
      <c r="AM36" s="7">
        <v>0</v>
      </c>
      <c r="AN36" s="7">
        <f t="shared" si="14"/>
        <v>213241.55000000005</v>
      </c>
      <c r="AO36" s="7">
        <v>378800</v>
      </c>
      <c r="AP36" s="7">
        <v>1137281.08</v>
      </c>
      <c r="AQ36" s="7">
        <v>0</v>
      </c>
      <c r="AR36" s="7">
        <f t="shared" si="15"/>
        <v>131995.40000000002</v>
      </c>
      <c r="AS36" s="7">
        <v>300500</v>
      </c>
      <c r="AT36" s="7">
        <v>1669753.24</v>
      </c>
      <c r="AU36" s="7">
        <v>0</v>
      </c>
      <c r="AV36" s="7">
        <f t="shared" si="16"/>
        <v>532472.1599999999</v>
      </c>
      <c r="AW36" s="7">
        <v>338843</v>
      </c>
      <c r="AX36" s="7">
        <f t="shared" si="17"/>
        <v>1669753.24</v>
      </c>
      <c r="AY36" s="7">
        <f t="shared" si="18"/>
        <v>1922999.84</v>
      </c>
      <c r="AZ36" s="8">
        <f t="shared" si="19"/>
        <v>15.16670810592349</v>
      </c>
      <c r="BA36" s="8">
        <f t="shared" si="20"/>
        <v>100</v>
      </c>
      <c r="BB36" s="8">
        <f t="shared" si="21"/>
        <v>99.99999167966719</v>
      </c>
      <c r="BC36" s="7">
        <v>2000000</v>
      </c>
    </row>
    <row r="37" spans="1:55" ht="24.75" customHeight="1">
      <c r="A37" s="3" t="s">
        <v>56</v>
      </c>
      <c r="B37" s="4">
        <v>150603386.14000002</v>
      </c>
      <c r="C37" s="4">
        <v>44269000</v>
      </c>
      <c r="D37" s="4">
        <v>316500</v>
      </c>
      <c r="E37" s="4">
        <v>345191.42</v>
      </c>
      <c r="F37" s="4">
        <v>2090100</v>
      </c>
      <c r="G37" s="4">
        <v>8739993.08</v>
      </c>
      <c r="H37" s="4">
        <f t="shared" si="0"/>
        <v>1773600</v>
      </c>
      <c r="I37" s="4">
        <f t="shared" si="1"/>
        <v>8394801.66</v>
      </c>
      <c r="J37" s="4">
        <v>3865300</v>
      </c>
      <c r="K37" s="4">
        <v>11193924.139999999</v>
      </c>
      <c r="L37" s="4">
        <f t="shared" si="2"/>
        <v>1775200</v>
      </c>
      <c r="M37" s="4">
        <f t="shared" si="3"/>
        <v>2453931.0599999987</v>
      </c>
      <c r="N37" s="4">
        <v>6216152.22</v>
      </c>
      <c r="O37" s="4">
        <v>25815520.900000002</v>
      </c>
      <c r="P37" s="4">
        <f t="shared" si="4"/>
        <v>2350852.2199999997</v>
      </c>
      <c r="Q37" s="4">
        <f t="shared" si="5"/>
        <v>14621596.760000004</v>
      </c>
      <c r="R37" s="4">
        <v>21612516.99</v>
      </c>
      <c r="S37" s="4">
        <v>27657020.900000002</v>
      </c>
      <c r="T37" s="4">
        <f t="shared" si="6"/>
        <v>15396364.77</v>
      </c>
      <c r="U37" s="4">
        <f t="shared" si="7"/>
        <v>1841500</v>
      </c>
      <c r="V37" s="4">
        <v>23376516.99</v>
      </c>
      <c r="W37" s="4">
        <v>35339193.13</v>
      </c>
      <c r="X37" s="4">
        <f t="shared" si="8"/>
        <v>1764000</v>
      </c>
      <c r="Y37" s="4">
        <f t="shared" si="9"/>
        <v>7682172.23</v>
      </c>
      <c r="Z37" s="4">
        <v>140509815.14</v>
      </c>
      <c r="AA37" s="4">
        <v>37847438.6</v>
      </c>
      <c r="AB37" s="4">
        <f t="shared" si="10"/>
        <v>117133298.14999999</v>
      </c>
      <c r="AC37" s="4">
        <f t="shared" si="11"/>
        <v>2508245.469999999</v>
      </c>
      <c r="AD37" s="4">
        <v>146724015.14</v>
      </c>
      <c r="AE37" s="4">
        <v>0</v>
      </c>
      <c r="AF37" s="4">
        <f>IF(AD37=0,0,AD37-Z37)</f>
        <v>6214200</v>
      </c>
      <c r="AG37" s="4">
        <v>1554248</v>
      </c>
      <c r="AH37" s="4">
        <v>147009415.14</v>
      </c>
      <c r="AI37" s="4">
        <v>0</v>
      </c>
      <c r="AJ37" s="4">
        <f t="shared" si="13"/>
        <v>285400</v>
      </c>
      <c r="AK37" s="4">
        <v>1695581</v>
      </c>
      <c r="AL37" s="4">
        <v>147270240.79999998</v>
      </c>
      <c r="AM37" s="4">
        <v>0</v>
      </c>
      <c r="AN37" s="4">
        <f t="shared" si="14"/>
        <v>260825.65999999642</v>
      </c>
      <c r="AO37" s="4">
        <v>1695581</v>
      </c>
      <c r="AP37" s="4">
        <v>147770460.01</v>
      </c>
      <c r="AQ37" s="4">
        <v>0</v>
      </c>
      <c r="AR37" s="4">
        <f t="shared" si="15"/>
        <v>500219.21000000834</v>
      </c>
      <c r="AS37" s="4">
        <v>1695582</v>
      </c>
      <c r="AT37" s="4">
        <v>150603386.14000002</v>
      </c>
      <c r="AU37" s="4">
        <v>0</v>
      </c>
      <c r="AV37" s="4">
        <f t="shared" si="16"/>
        <v>2832926.130000025</v>
      </c>
      <c r="AW37" s="4">
        <v>1554248</v>
      </c>
      <c r="AX37" s="4">
        <f>D37+H37+L37+P37+T37+X37+AB37+AF37+AJ37+AN37+AR37+AV37</f>
        <v>150603386.14000002</v>
      </c>
      <c r="AY37" s="4">
        <f t="shared" si="18"/>
        <v>46042678.6</v>
      </c>
      <c r="AZ37" s="5">
        <f t="shared" si="19"/>
        <v>-69.42785963842873</v>
      </c>
      <c r="BA37" s="5">
        <f t="shared" si="20"/>
        <v>100</v>
      </c>
      <c r="BB37" s="5">
        <f t="shared" si="21"/>
        <v>104.00659287537555</v>
      </c>
      <c r="BC37" s="4">
        <v>49269000</v>
      </c>
    </row>
    <row r="38" spans="1:55" ht="24.75" customHeight="1">
      <c r="A38" s="6" t="s">
        <v>57</v>
      </c>
      <c r="B38" s="7">
        <v>139676163.94</v>
      </c>
      <c r="C38" s="7">
        <v>33008000</v>
      </c>
      <c r="D38" s="7">
        <v>0</v>
      </c>
      <c r="E38" s="7">
        <v>0</v>
      </c>
      <c r="F38" s="7">
        <v>1471800</v>
      </c>
      <c r="G38" s="7">
        <v>7614007.42</v>
      </c>
      <c r="H38" s="7">
        <f t="shared" si="0"/>
        <v>1471800</v>
      </c>
      <c r="I38" s="7">
        <f t="shared" si="1"/>
        <v>7614007.42</v>
      </c>
      <c r="J38" s="7">
        <v>2943600</v>
      </c>
      <c r="K38" s="7">
        <v>9455507.42</v>
      </c>
      <c r="L38" s="7">
        <f t="shared" si="2"/>
        <v>1471800</v>
      </c>
      <c r="M38" s="7">
        <f t="shared" si="3"/>
        <v>1841500</v>
      </c>
      <c r="N38" s="7">
        <v>4415400</v>
      </c>
      <c r="O38" s="7">
        <v>22882413.26</v>
      </c>
      <c r="P38" s="7">
        <f t="shared" si="4"/>
        <v>1471800</v>
      </c>
      <c r="Q38" s="7">
        <f t="shared" si="5"/>
        <v>13426905.840000002</v>
      </c>
      <c r="R38" s="7">
        <v>19501864.77</v>
      </c>
      <c r="S38" s="7">
        <v>24723913.26</v>
      </c>
      <c r="T38" s="7">
        <f t="shared" si="6"/>
        <v>15086464.77</v>
      </c>
      <c r="U38" s="7">
        <f t="shared" si="7"/>
        <v>1841500</v>
      </c>
      <c r="V38" s="7">
        <v>20973664.77</v>
      </c>
      <c r="W38" s="7">
        <v>31166346.16</v>
      </c>
      <c r="X38" s="7">
        <f t="shared" si="8"/>
        <v>1471800</v>
      </c>
      <c r="Y38" s="7">
        <f t="shared" si="9"/>
        <v>6442432.8999999985</v>
      </c>
      <c r="Z38" s="7">
        <v>137561912.92</v>
      </c>
      <c r="AA38" s="7">
        <v>33007846.16</v>
      </c>
      <c r="AB38" s="7">
        <f t="shared" si="10"/>
        <v>116588248.14999999</v>
      </c>
      <c r="AC38" s="7">
        <f t="shared" si="11"/>
        <v>1841500</v>
      </c>
      <c r="AD38" s="7">
        <v>137561912.92</v>
      </c>
      <c r="AE38" s="7">
        <v>0</v>
      </c>
      <c r="AF38" s="7">
        <f t="shared" si="12"/>
        <v>0</v>
      </c>
      <c r="AG38" s="7">
        <f>IF(AE38=0,0,AE38-AA38)</f>
        <v>0</v>
      </c>
      <c r="AH38" s="7">
        <v>137561912.92</v>
      </c>
      <c r="AI38" s="7">
        <v>0</v>
      </c>
      <c r="AJ38" s="7">
        <f t="shared" si="13"/>
        <v>0</v>
      </c>
      <c r="AK38" s="7">
        <f>IF(AI38=0,0,AI38-AE38)</f>
        <v>0</v>
      </c>
      <c r="AL38" s="7">
        <v>137561912.92</v>
      </c>
      <c r="AM38" s="7">
        <v>0</v>
      </c>
      <c r="AN38" s="7">
        <f t="shared" si="14"/>
        <v>0</v>
      </c>
      <c r="AO38" s="7">
        <f>IF(AM38=0,0,AM38-AI38)</f>
        <v>0</v>
      </c>
      <c r="AP38" s="7">
        <v>137561912.92</v>
      </c>
      <c r="AQ38" s="7">
        <v>0</v>
      </c>
      <c r="AR38" s="7">
        <f t="shared" si="15"/>
        <v>0</v>
      </c>
      <c r="AS38" s="7">
        <f>IF(AQ38=0,0,AQ38-AM38)</f>
        <v>0</v>
      </c>
      <c r="AT38" s="7">
        <v>139676163.94</v>
      </c>
      <c r="AU38" s="7">
        <v>0</v>
      </c>
      <c r="AV38" s="7">
        <f t="shared" si="16"/>
        <v>2114251.0200000107</v>
      </c>
      <c r="AW38" s="7">
        <f>IF(AU38=0,0,AU38-AQ38)</f>
        <v>0</v>
      </c>
      <c r="AX38" s="7">
        <f t="shared" si="17"/>
        <v>139676163.94</v>
      </c>
      <c r="AY38" s="7">
        <f t="shared" si="18"/>
        <v>33007846.16</v>
      </c>
      <c r="AZ38" s="8">
        <f t="shared" si="19"/>
        <v>-76.3683042053052</v>
      </c>
      <c r="BA38" s="8">
        <f t="shared" si="20"/>
        <v>100</v>
      </c>
      <c r="BB38" s="8">
        <f t="shared" si="21"/>
        <v>99.9995339311682</v>
      </c>
      <c r="BC38" s="7">
        <v>33008000</v>
      </c>
    </row>
    <row r="39" spans="1:55" ht="24.75" customHeight="1" thickBot="1">
      <c r="A39" s="6" t="s">
        <v>58</v>
      </c>
      <c r="B39" s="7">
        <v>6591000</v>
      </c>
      <c r="C39" s="7">
        <v>7670000</v>
      </c>
      <c r="D39" s="7">
        <v>0</v>
      </c>
      <c r="E39" s="7">
        <v>0</v>
      </c>
      <c r="F39" s="7">
        <v>0</v>
      </c>
      <c r="G39" s="7">
        <v>282000</v>
      </c>
      <c r="H39" s="7">
        <f t="shared" si="0"/>
        <v>0</v>
      </c>
      <c r="I39" s="7">
        <f t="shared" si="1"/>
        <v>282000</v>
      </c>
      <c r="J39" s="7">
        <v>0</v>
      </c>
      <c r="K39" s="7">
        <v>282000</v>
      </c>
      <c r="L39" s="7">
        <f t="shared" si="2"/>
        <v>0</v>
      </c>
      <c r="M39" s="7">
        <f t="shared" si="3"/>
        <v>0</v>
      </c>
      <c r="N39" s="7">
        <v>424000</v>
      </c>
      <c r="O39" s="7">
        <v>282000</v>
      </c>
      <c r="P39" s="7">
        <f t="shared" si="4"/>
        <v>424000</v>
      </c>
      <c r="Q39" s="7">
        <f t="shared" si="5"/>
        <v>0</v>
      </c>
      <c r="R39" s="7">
        <v>424000</v>
      </c>
      <c r="S39" s="7">
        <v>282000</v>
      </c>
      <c r="T39" s="7">
        <f t="shared" si="6"/>
        <v>0</v>
      </c>
      <c r="U39" s="7">
        <f t="shared" si="7"/>
        <v>0</v>
      </c>
      <c r="V39" s="7">
        <v>424000</v>
      </c>
      <c r="W39" s="7">
        <v>938000</v>
      </c>
      <c r="X39" s="7">
        <f t="shared" si="8"/>
        <v>0</v>
      </c>
      <c r="Y39" s="7">
        <f t="shared" si="9"/>
        <v>656000</v>
      </c>
      <c r="Z39" s="7">
        <v>670000</v>
      </c>
      <c r="AA39" s="7">
        <v>938000</v>
      </c>
      <c r="AB39" s="7">
        <f t="shared" si="10"/>
        <v>246000</v>
      </c>
      <c r="AC39" s="7">
        <f t="shared" si="11"/>
        <v>0</v>
      </c>
      <c r="AD39" s="7">
        <v>6591000</v>
      </c>
      <c r="AE39" s="7">
        <v>0</v>
      </c>
      <c r="AF39" s="7">
        <f t="shared" si="12"/>
        <v>5921000</v>
      </c>
      <c r="AG39" s="7">
        <v>1261600</v>
      </c>
      <c r="AH39" s="7">
        <v>6591000</v>
      </c>
      <c r="AI39" s="7">
        <v>0</v>
      </c>
      <c r="AJ39" s="7">
        <f t="shared" si="13"/>
        <v>0</v>
      </c>
      <c r="AK39" s="7">
        <f>1261600+141333</f>
        <v>1402933</v>
      </c>
      <c r="AL39" s="7">
        <v>6591000</v>
      </c>
      <c r="AM39" s="7">
        <v>0</v>
      </c>
      <c r="AN39" s="7">
        <f t="shared" si="14"/>
        <v>0</v>
      </c>
      <c r="AO39" s="7">
        <f>1261600+141333</f>
        <v>1402933</v>
      </c>
      <c r="AP39" s="7">
        <v>6591000</v>
      </c>
      <c r="AQ39" s="7">
        <v>0</v>
      </c>
      <c r="AR39" s="7">
        <f t="shared" si="15"/>
        <v>0</v>
      </c>
      <c r="AS39" s="7">
        <f>1261600+141334</f>
        <v>1402934</v>
      </c>
      <c r="AT39" s="7">
        <v>6591000</v>
      </c>
      <c r="AU39" s="7">
        <v>0</v>
      </c>
      <c r="AV39" s="7">
        <f t="shared" si="16"/>
        <v>0</v>
      </c>
      <c r="AW39" s="7">
        <v>1261600</v>
      </c>
      <c r="AX39" s="7">
        <f t="shared" si="17"/>
        <v>6591000</v>
      </c>
      <c r="AY39" s="7">
        <f t="shared" si="18"/>
        <v>7670000</v>
      </c>
      <c r="AZ39" s="8">
        <f t="shared" si="19"/>
        <v>16.370808678500985</v>
      </c>
      <c r="BA39" s="8">
        <f t="shared" si="20"/>
        <v>100</v>
      </c>
      <c r="BB39" s="8">
        <f t="shared" si="21"/>
        <v>100</v>
      </c>
      <c r="BC39" s="7">
        <v>7670000</v>
      </c>
    </row>
    <row r="40" spans="1:55" ht="24.75" customHeight="1" thickBot="1">
      <c r="A40" s="6" t="s">
        <v>59</v>
      </c>
      <c r="B40" s="7">
        <v>675021.68</v>
      </c>
      <c r="C40" s="7">
        <v>3534000</v>
      </c>
      <c r="D40" s="7">
        <v>0</v>
      </c>
      <c r="E40" s="7">
        <v>83091.42</v>
      </c>
      <c r="F40" s="7">
        <v>0</v>
      </c>
      <c r="G40" s="7">
        <v>318885.66</v>
      </c>
      <c r="H40" s="7">
        <f t="shared" si="0"/>
        <v>0</v>
      </c>
      <c r="I40" s="7">
        <f t="shared" si="1"/>
        <v>235794.24</v>
      </c>
      <c r="J40" s="7">
        <v>23300</v>
      </c>
      <c r="K40" s="7">
        <v>581044.62</v>
      </c>
      <c r="L40" s="7">
        <f t="shared" si="2"/>
        <v>23300</v>
      </c>
      <c r="M40" s="7">
        <f t="shared" si="3"/>
        <v>262158.96</v>
      </c>
      <c r="N40" s="7">
        <v>23300</v>
      </c>
      <c r="O40" s="7">
        <v>1419420.54</v>
      </c>
      <c r="P40" s="7">
        <f t="shared" si="4"/>
        <v>0</v>
      </c>
      <c r="Q40" s="7">
        <f t="shared" si="5"/>
        <v>838375.92</v>
      </c>
      <c r="R40" s="7">
        <v>23300</v>
      </c>
      <c r="S40" s="7">
        <v>1419420.54</v>
      </c>
      <c r="T40" s="7">
        <f t="shared" si="6"/>
        <v>0</v>
      </c>
      <c r="U40" s="7">
        <f t="shared" si="7"/>
        <v>0</v>
      </c>
      <c r="V40" s="7">
        <v>23300</v>
      </c>
      <c r="W40" s="7">
        <v>1689474.87</v>
      </c>
      <c r="X40" s="7">
        <f t="shared" si="8"/>
        <v>0</v>
      </c>
      <c r="Y40" s="7">
        <f t="shared" si="9"/>
        <v>270054.3300000001</v>
      </c>
      <c r="Z40" s="7">
        <v>23300</v>
      </c>
      <c r="AA40" s="7">
        <v>2070760.34</v>
      </c>
      <c r="AB40" s="7">
        <f t="shared" si="10"/>
        <v>0</v>
      </c>
      <c r="AC40" s="7">
        <f t="shared" si="11"/>
        <v>381285.47</v>
      </c>
      <c r="AD40" s="7">
        <v>23300</v>
      </c>
      <c r="AE40" s="7">
        <v>0</v>
      </c>
      <c r="AF40" s="7">
        <f t="shared" si="12"/>
        <v>0</v>
      </c>
      <c r="AG40" s="7">
        <v>292648</v>
      </c>
      <c r="AH40" s="7">
        <v>23300</v>
      </c>
      <c r="AI40" s="7">
        <v>0</v>
      </c>
      <c r="AJ40" s="7">
        <f t="shared" si="13"/>
        <v>0</v>
      </c>
      <c r="AK40" s="7">
        <v>292648</v>
      </c>
      <c r="AL40" s="7">
        <v>48425.66</v>
      </c>
      <c r="AM40" s="7">
        <v>0</v>
      </c>
      <c r="AN40" s="7">
        <f t="shared" si="14"/>
        <v>25125.660000000003</v>
      </c>
      <c r="AO40" s="7">
        <v>292648</v>
      </c>
      <c r="AP40" s="7">
        <v>228846.57</v>
      </c>
      <c r="AQ40" s="7">
        <v>0</v>
      </c>
      <c r="AR40" s="7">
        <f t="shared" si="15"/>
        <v>180420.91</v>
      </c>
      <c r="AS40" s="7">
        <v>292648</v>
      </c>
      <c r="AT40" s="7">
        <v>675021.68</v>
      </c>
      <c r="AU40" s="7">
        <v>0</v>
      </c>
      <c r="AV40" s="7">
        <f t="shared" si="16"/>
        <v>446175.11000000004</v>
      </c>
      <c r="AW40" s="7">
        <v>292648</v>
      </c>
      <c r="AX40" s="7">
        <f t="shared" si="17"/>
        <v>675021.68</v>
      </c>
      <c r="AY40" s="7">
        <f t="shared" si="18"/>
        <v>3534000.34</v>
      </c>
      <c r="AZ40" s="8">
        <f t="shared" si="19"/>
        <v>423.53879063558367</v>
      </c>
      <c r="BA40" s="8">
        <f t="shared" si="20"/>
        <v>100</v>
      </c>
      <c r="BB40" s="8">
        <f t="shared" si="21"/>
        <v>100.00000962082625</v>
      </c>
      <c r="BC40" s="7">
        <v>3534000</v>
      </c>
    </row>
    <row r="41" spans="1:55" ht="24.75" customHeight="1" thickBot="1">
      <c r="A41" s="6" t="s">
        <v>60</v>
      </c>
      <c r="B41" s="7">
        <v>3646331.3</v>
      </c>
      <c r="C41" s="7">
        <v>0</v>
      </c>
      <c r="D41" s="7">
        <v>316500</v>
      </c>
      <c r="E41" s="7">
        <v>262100</v>
      </c>
      <c r="F41" s="7">
        <v>618300</v>
      </c>
      <c r="G41" s="7">
        <v>525100</v>
      </c>
      <c r="H41" s="7">
        <f t="shared" si="0"/>
        <v>301800</v>
      </c>
      <c r="I41" s="7">
        <f t="shared" si="1"/>
        <v>263000</v>
      </c>
      <c r="J41" s="7">
        <v>898400</v>
      </c>
      <c r="K41" s="7">
        <v>814200</v>
      </c>
      <c r="L41" s="7">
        <f t="shared" si="2"/>
        <v>280100</v>
      </c>
      <c r="M41" s="7">
        <f t="shared" si="3"/>
        <v>289100</v>
      </c>
      <c r="N41" s="7">
        <v>1338583</v>
      </c>
      <c r="O41" s="7">
        <v>1170515</v>
      </c>
      <c r="P41" s="7">
        <f t="shared" si="4"/>
        <v>440183</v>
      </c>
      <c r="Q41" s="7">
        <f t="shared" si="5"/>
        <v>356315</v>
      </c>
      <c r="R41" s="7">
        <v>1648483</v>
      </c>
      <c r="S41" s="7">
        <v>1170515</v>
      </c>
      <c r="T41" s="7">
        <f t="shared" si="6"/>
        <v>309900</v>
      </c>
      <c r="U41" s="7">
        <f t="shared" si="7"/>
        <v>0</v>
      </c>
      <c r="V41" s="7">
        <v>1940683</v>
      </c>
      <c r="W41" s="7">
        <v>1484200</v>
      </c>
      <c r="X41" s="7">
        <f t="shared" si="8"/>
        <v>292200</v>
      </c>
      <c r="Y41" s="7">
        <f t="shared" si="9"/>
        <v>313685</v>
      </c>
      <c r="Z41" s="7">
        <v>2239733</v>
      </c>
      <c r="AA41" s="7">
        <v>1769660</v>
      </c>
      <c r="AB41" s="7">
        <f t="shared" si="10"/>
        <v>299050</v>
      </c>
      <c r="AC41" s="7">
        <f t="shared" si="11"/>
        <v>285460</v>
      </c>
      <c r="AD41" s="7">
        <v>2532933</v>
      </c>
      <c r="AE41" s="7">
        <v>0</v>
      </c>
      <c r="AF41" s="7">
        <f t="shared" si="12"/>
        <v>293200</v>
      </c>
      <c r="AG41" s="7">
        <f>IF(AE41=0,0,AE41-AA41)</f>
        <v>0</v>
      </c>
      <c r="AH41" s="7">
        <v>2818333</v>
      </c>
      <c r="AI41" s="7">
        <v>0</v>
      </c>
      <c r="AJ41" s="7">
        <f t="shared" si="13"/>
        <v>285400</v>
      </c>
      <c r="AK41" s="7">
        <f>IF(AI41=0,0,AI41-AE41)</f>
        <v>0</v>
      </c>
      <c r="AL41" s="7">
        <v>3054033</v>
      </c>
      <c r="AM41" s="7">
        <v>0</v>
      </c>
      <c r="AN41" s="7">
        <f t="shared" si="14"/>
        <v>235700</v>
      </c>
      <c r="AO41" s="7">
        <f>IF(AM41=0,0,AM41-AI41)</f>
        <v>0</v>
      </c>
      <c r="AP41" s="7">
        <v>3373831.3</v>
      </c>
      <c r="AQ41" s="7">
        <v>0</v>
      </c>
      <c r="AR41" s="7">
        <f t="shared" si="15"/>
        <v>319798.2999999998</v>
      </c>
      <c r="AS41" s="7">
        <f>IF(AQ41=0,0,AQ41-AM41)</f>
        <v>0</v>
      </c>
      <c r="AT41" s="7">
        <v>3646331.3</v>
      </c>
      <c r="AU41" s="7">
        <v>0</v>
      </c>
      <c r="AV41" s="7">
        <f t="shared" si="16"/>
        <v>272500</v>
      </c>
      <c r="AW41" s="7">
        <f>IF(AU41=0,0,AU41-AQ41)</f>
        <v>0</v>
      </c>
      <c r="AX41" s="7">
        <f t="shared" si="17"/>
        <v>3646331.3</v>
      </c>
      <c r="AY41" s="7">
        <f t="shared" si="18"/>
        <v>1769660</v>
      </c>
      <c r="AZ41" s="8">
        <f t="shared" si="19"/>
        <v>-51.467383120124055</v>
      </c>
      <c r="BA41" s="8">
        <f t="shared" si="20"/>
        <v>100</v>
      </c>
      <c r="BB41" s="8">
        <f t="shared" si="21"/>
        <v>0</v>
      </c>
      <c r="BC41" s="7">
        <v>0</v>
      </c>
    </row>
    <row r="42" spans="1:55" ht="24.75" customHeight="1" thickBot="1">
      <c r="A42" s="6" t="s">
        <v>61</v>
      </c>
      <c r="B42" s="7">
        <v>14869.22</v>
      </c>
      <c r="C42" s="7">
        <v>57000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  <c r="I42" s="7">
        <f t="shared" si="1"/>
        <v>0</v>
      </c>
      <c r="J42" s="7">
        <v>0</v>
      </c>
      <c r="K42" s="7">
        <v>61172.1</v>
      </c>
      <c r="L42" s="7">
        <f t="shared" si="2"/>
        <v>0</v>
      </c>
      <c r="M42" s="7">
        <f t="shared" si="3"/>
        <v>61172.1</v>
      </c>
      <c r="N42" s="7">
        <v>14869.22</v>
      </c>
      <c r="O42" s="7">
        <v>61172.1</v>
      </c>
      <c r="P42" s="7">
        <f t="shared" si="4"/>
        <v>14869.22</v>
      </c>
      <c r="Q42" s="7">
        <f t="shared" si="5"/>
        <v>0</v>
      </c>
      <c r="R42" s="7">
        <v>14869.22</v>
      </c>
      <c r="S42" s="7">
        <v>61172.1</v>
      </c>
      <c r="T42" s="7">
        <f t="shared" si="6"/>
        <v>0</v>
      </c>
      <c r="U42" s="7">
        <f t="shared" si="7"/>
        <v>0</v>
      </c>
      <c r="V42" s="7">
        <v>14869.22</v>
      </c>
      <c r="W42" s="7">
        <v>61172.1</v>
      </c>
      <c r="X42" s="7">
        <f t="shared" si="8"/>
        <v>0</v>
      </c>
      <c r="Y42" s="7">
        <f t="shared" si="9"/>
        <v>0</v>
      </c>
      <c r="Z42" s="7">
        <v>14869.22</v>
      </c>
      <c r="AA42" s="7">
        <v>61172.1</v>
      </c>
      <c r="AB42" s="7">
        <f t="shared" si="10"/>
        <v>0</v>
      </c>
      <c r="AC42" s="7">
        <f t="shared" si="11"/>
        <v>0</v>
      </c>
      <c r="AD42" s="7">
        <v>14869.22</v>
      </c>
      <c r="AE42" s="7">
        <v>0</v>
      </c>
      <c r="AF42" s="7">
        <f t="shared" si="12"/>
        <v>0</v>
      </c>
      <c r="AG42" s="7">
        <f>IF(AE42=0,0,AE42-AA42)</f>
        <v>0</v>
      </c>
      <c r="AH42" s="7">
        <v>14869.22</v>
      </c>
      <c r="AI42" s="7">
        <v>0</v>
      </c>
      <c r="AJ42" s="7">
        <f t="shared" si="13"/>
        <v>0</v>
      </c>
      <c r="AK42" s="7">
        <f>IF(AI42=0,0,AI42-AE42)</f>
        <v>0</v>
      </c>
      <c r="AL42" s="7">
        <v>14869.22</v>
      </c>
      <c r="AM42" s="7">
        <v>0</v>
      </c>
      <c r="AN42" s="7">
        <f t="shared" si="14"/>
        <v>0</v>
      </c>
      <c r="AO42" s="7">
        <f>IF(AM42=0,0,AM42-AI42)</f>
        <v>0</v>
      </c>
      <c r="AP42" s="7">
        <v>14869.22</v>
      </c>
      <c r="AQ42" s="7">
        <v>0</v>
      </c>
      <c r="AR42" s="7">
        <f t="shared" si="15"/>
        <v>0</v>
      </c>
      <c r="AS42" s="7">
        <f>IF(AQ42=0,0,AQ42-AM42)</f>
        <v>0</v>
      </c>
      <c r="AT42" s="7">
        <v>14869.22</v>
      </c>
      <c r="AU42" s="7">
        <v>0</v>
      </c>
      <c r="AV42" s="7">
        <f t="shared" si="16"/>
        <v>0</v>
      </c>
      <c r="AW42" s="7">
        <f>IF(AU42=0,0,AU42-AQ42)</f>
        <v>0</v>
      </c>
      <c r="AX42" s="7">
        <f t="shared" si="17"/>
        <v>14869.22</v>
      </c>
      <c r="AY42" s="7">
        <f t="shared" si="18"/>
        <v>61172.1</v>
      </c>
      <c r="AZ42" s="8">
        <f t="shared" si="19"/>
        <v>311.40086702597716</v>
      </c>
      <c r="BA42" s="8">
        <f t="shared" si="20"/>
        <v>100</v>
      </c>
      <c r="BB42" s="8">
        <f t="shared" si="21"/>
        <v>107.31947368421054</v>
      </c>
      <c r="BC42" s="7">
        <v>62000</v>
      </c>
    </row>
    <row r="43" spans="1:55" ht="24.75" customHeight="1" thickBot="1">
      <c r="A43" s="3" t="s">
        <v>62</v>
      </c>
      <c r="B43" s="4">
        <v>89643537.50999999</v>
      </c>
      <c r="C43" s="4">
        <v>48613000</v>
      </c>
      <c r="D43" s="4">
        <v>0</v>
      </c>
      <c r="E43" s="4">
        <v>0</v>
      </c>
      <c r="F43" s="4">
        <v>504515.07</v>
      </c>
      <c r="G43" s="4">
        <v>401200</v>
      </c>
      <c r="H43" s="4">
        <f t="shared" si="0"/>
        <v>504515.07</v>
      </c>
      <c r="I43" s="4">
        <f t="shared" si="1"/>
        <v>401200</v>
      </c>
      <c r="J43" s="4">
        <v>14066034.600000001</v>
      </c>
      <c r="K43" s="4">
        <v>6901719.5</v>
      </c>
      <c r="L43" s="4">
        <f t="shared" si="2"/>
        <v>13561519.530000001</v>
      </c>
      <c r="M43" s="4">
        <f t="shared" si="3"/>
        <v>6500519.5</v>
      </c>
      <c r="N43" s="4">
        <v>14462570.51</v>
      </c>
      <c r="O43" s="4">
        <v>9297433.96</v>
      </c>
      <c r="P43" s="4">
        <f t="shared" si="4"/>
        <v>396535.9099999983</v>
      </c>
      <c r="Q43" s="4">
        <f t="shared" si="5"/>
        <v>2395714.460000001</v>
      </c>
      <c r="R43" s="4">
        <v>15869196.78</v>
      </c>
      <c r="S43" s="4">
        <v>14016344.690000001</v>
      </c>
      <c r="T43" s="4">
        <f t="shared" si="6"/>
        <v>1406626.2699999996</v>
      </c>
      <c r="U43" s="4">
        <f t="shared" si="7"/>
        <v>4718910.73</v>
      </c>
      <c r="V43" s="4">
        <v>22803867.94</v>
      </c>
      <c r="W43" s="4">
        <v>19935415.65</v>
      </c>
      <c r="X43" s="4">
        <f t="shared" si="8"/>
        <v>6934671.160000002</v>
      </c>
      <c r="Y43" s="4">
        <f t="shared" si="9"/>
        <v>5919070.959999997</v>
      </c>
      <c r="Z43" s="4">
        <v>46910014.74999999</v>
      </c>
      <c r="AA43" s="4">
        <v>22160689.259999998</v>
      </c>
      <c r="AB43" s="4">
        <f t="shared" si="10"/>
        <v>24106146.80999999</v>
      </c>
      <c r="AC43" s="4">
        <f t="shared" si="11"/>
        <v>2225273.6099999994</v>
      </c>
      <c r="AD43" s="4">
        <v>48451265.239999995</v>
      </c>
      <c r="AE43" s="4">
        <v>0</v>
      </c>
      <c r="AF43" s="4">
        <f t="shared" si="12"/>
        <v>1541250.490000002</v>
      </c>
      <c r="AG43" s="4">
        <v>5349553</v>
      </c>
      <c r="AH43" s="4">
        <v>55788168.19</v>
      </c>
      <c r="AI43" s="4">
        <v>0</v>
      </c>
      <c r="AJ43" s="4">
        <f t="shared" si="13"/>
        <v>7336902.950000003</v>
      </c>
      <c r="AK43" s="4">
        <v>5042942</v>
      </c>
      <c r="AL43" s="4">
        <v>64978997.68</v>
      </c>
      <c r="AM43" s="4">
        <v>0</v>
      </c>
      <c r="AN43" s="4">
        <f t="shared" si="14"/>
        <v>9190829.490000002</v>
      </c>
      <c r="AO43" s="4">
        <v>5536322</v>
      </c>
      <c r="AP43" s="4">
        <v>73402567.36</v>
      </c>
      <c r="AQ43" s="4">
        <v>0</v>
      </c>
      <c r="AR43" s="4">
        <f t="shared" si="15"/>
        <v>8423569.68</v>
      </c>
      <c r="AS43" s="4">
        <v>5184344</v>
      </c>
      <c r="AT43" s="4">
        <v>89643537.50999999</v>
      </c>
      <c r="AU43" s="4">
        <v>0</v>
      </c>
      <c r="AV43" s="4">
        <f t="shared" si="16"/>
        <v>16240970.149999991</v>
      </c>
      <c r="AW43" s="4">
        <v>5651291</v>
      </c>
      <c r="AX43" s="4">
        <f t="shared" si="17"/>
        <v>89643537.50999999</v>
      </c>
      <c r="AY43" s="4">
        <f t="shared" si="18"/>
        <v>48925141.26</v>
      </c>
      <c r="AZ43" s="5">
        <f t="shared" si="19"/>
        <v>-45.422567405327726</v>
      </c>
      <c r="BA43" s="5">
        <f t="shared" si="20"/>
        <v>100</v>
      </c>
      <c r="BB43" s="5">
        <f t="shared" si="21"/>
        <v>100.64209421348198</v>
      </c>
      <c r="BC43" s="4">
        <v>50011000</v>
      </c>
    </row>
    <row r="44" spans="1:55" ht="24.75" customHeight="1" thickBot="1">
      <c r="A44" s="6" t="s">
        <v>63</v>
      </c>
      <c r="B44" s="7">
        <v>54428863.62</v>
      </c>
      <c r="C44" s="7">
        <v>30913000</v>
      </c>
      <c r="D44" s="7">
        <v>0</v>
      </c>
      <c r="E44" s="7">
        <v>0</v>
      </c>
      <c r="F44" s="7">
        <v>197223.78</v>
      </c>
      <c r="G44" s="7">
        <v>401200</v>
      </c>
      <c r="H44" s="7">
        <f t="shared" si="0"/>
        <v>197223.78</v>
      </c>
      <c r="I44" s="7">
        <f t="shared" si="1"/>
        <v>401200</v>
      </c>
      <c r="J44" s="7">
        <v>12524808.31</v>
      </c>
      <c r="K44" s="7">
        <v>5901719.5</v>
      </c>
      <c r="L44" s="7">
        <f t="shared" si="2"/>
        <v>12327584.530000001</v>
      </c>
      <c r="M44" s="7">
        <f t="shared" si="3"/>
        <v>5500519.5</v>
      </c>
      <c r="N44" s="7">
        <v>12716332.25</v>
      </c>
      <c r="O44" s="7">
        <v>6819396.57</v>
      </c>
      <c r="P44" s="7">
        <f t="shared" si="4"/>
        <v>191523.93999999948</v>
      </c>
      <c r="Q44" s="7">
        <f t="shared" si="5"/>
        <v>917677.0700000003</v>
      </c>
      <c r="R44" s="7">
        <v>13703983.94</v>
      </c>
      <c r="S44" s="7">
        <v>10618615.33</v>
      </c>
      <c r="T44" s="7">
        <f t="shared" si="6"/>
        <v>987651.6899999995</v>
      </c>
      <c r="U44" s="7">
        <f t="shared" si="7"/>
        <v>3799218.76</v>
      </c>
      <c r="V44" s="7">
        <v>14116262.7</v>
      </c>
      <c r="W44" s="7">
        <v>13427719.61</v>
      </c>
      <c r="X44" s="7">
        <f t="shared" si="8"/>
        <v>412278.7599999998</v>
      </c>
      <c r="Y44" s="7">
        <f t="shared" si="9"/>
        <v>2809104.2799999993</v>
      </c>
      <c r="Z44" s="7">
        <v>34344595.98</v>
      </c>
      <c r="AA44" s="7">
        <v>13905128.84</v>
      </c>
      <c r="AB44" s="7">
        <f t="shared" si="10"/>
        <v>20228333.279999997</v>
      </c>
      <c r="AC44" s="7">
        <f t="shared" si="11"/>
        <v>477409.23000000045</v>
      </c>
      <c r="AD44" s="7">
        <v>34487638.58</v>
      </c>
      <c r="AE44" s="7">
        <v>0</v>
      </c>
      <c r="AF44" s="7">
        <f t="shared" si="12"/>
        <v>143042.6000000015</v>
      </c>
      <c r="AG44" s="7">
        <v>3401574</v>
      </c>
      <c r="AH44" s="7">
        <v>36090681.47</v>
      </c>
      <c r="AI44" s="7">
        <v>0</v>
      </c>
      <c r="AJ44" s="7">
        <f t="shared" si="13"/>
        <v>1603042.8900000006</v>
      </c>
      <c r="AK44" s="7">
        <v>3401575</v>
      </c>
      <c r="AL44" s="7">
        <v>42492731.18</v>
      </c>
      <c r="AM44" s="7">
        <v>0</v>
      </c>
      <c r="AN44" s="7">
        <f t="shared" si="14"/>
        <v>6402049.710000001</v>
      </c>
      <c r="AO44" s="7">
        <v>3803148</v>
      </c>
      <c r="AP44" s="7">
        <v>44744743.35</v>
      </c>
      <c r="AQ44" s="7">
        <v>0</v>
      </c>
      <c r="AR44" s="7">
        <f t="shared" si="15"/>
        <v>2252012.170000002</v>
      </c>
      <c r="AS44" s="7">
        <v>3000000</v>
      </c>
      <c r="AT44" s="7">
        <v>54428863.62</v>
      </c>
      <c r="AU44" s="7">
        <v>0</v>
      </c>
      <c r="AV44" s="7">
        <f t="shared" si="16"/>
        <v>9684120.269999996</v>
      </c>
      <c r="AW44" s="7">
        <v>3401574</v>
      </c>
      <c r="AX44" s="7">
        <f t="shared" si="17"/>
        <v>54428863.62</v>
      </c>
      <c r="AY44" s="7">
        <f t="shared" si="18"/>
        <v>30912999.84</v>
      </c>
      <c r="AZ44" s="8">
        <f t="shared" si="19"/>
        <v>-43.20476713270759</v>
      </c>
      <c r="BA44" s="8">
        <f t="shared" si="20"/>
        <v>100</v>
      </c>
      <c r="BB44" s="8">
        <f t="shared" si="21"/>
        <v>99.9999994824184</v>
      </c>
      <c r="BC44" s="7">
        <v>30913000</v>
      </c>
    </row>
    <row r="45" spans="1:55" ht="24.75" customHeight="1">
      <c r="A45" s="6" t="s">
        <v>64</v>
      </c>
      <c r="B45" s="7">
        <v>332715</v>
      </c>
      <c r="C45" s="7">
        <v>278000</v>
      </c>
      <c r="D45" s="7">
        <v>0</v>
      </c>
      <c r="E45" s="7">
        <v>0</v>
      </c>
      <c r="F45" s="7">
        <v>0</v>
      </c>
      <c r="G45" s="7">
        <v>0</v>
      </c>
      <c r="H45" s="7">
        <f t="shared" si="0"/>
        <v>0</v>
      </c>
      <c r="I45" s="7">
        <f t="shared" si="1"/>
        <v>0</v>
      </c>
      <c r="J45" s="7">
        <v>0</v>
      </c>
      <c r="K45" s="7">
        <v>0</v>
      </c>
      <c r="L45" s="7">
        <f t="shared" si="2"/>
        <v>0</v>
      </c>
      <c r="M45" s="7">
        <f t="shared" si="3"/>
        <v>0</v>
      </c>
      <c r="N45" s="7">
        <v>0</v>
      </c>
      <c r="O45" s="7">
        <v>0</v>
      </c>
      <c r="P45" s="7">
        <f t="shared" si="4"/>
        <v>0</v>
      </c>
      <c r="Q45" s="7">
        <f t="shared" si="5"/>
        <v>0</v>
      </c>
      <c r="R45" s="7">
        <v>0</v>
      </c>
      <c r="S45" s="7">
        <v>0</v>
      </c>
      <c r="T45" s="7">
        <f t="shared" si="6"/>
        <v>0</v>
      </c>
      <c r="U45" s="7">
        <f t="shared" si="7"/>
        <v>0</v>
      </c>
      <c r="V45" s="7">
        <v>0</v>
      </c>
      <c r="W45" s="7">
        <v>18000</v>
      </c>
      <c r="X45" s="7">
        <f t="shared" si="8"/>
        <v>0</v>
      </c>
      <c r="Y45" s="7">
        <f t="shared" si="9"/>
        <v>18000</v>
      </c>
      <c r="Z45" s="7">
        <v>0</v>
      </c>
      <c r="AA45" s="7">
        <v>90125.55</v>
      </c>
      <c r="AB45" s="7">
        <f t="shared" si="10"/>
        <v>0</v>
      </c>
      <c r="AC45" s="7">
        <f t="shared" si="11"/>
        <v>72125.55</v>
      </c>
      <c r="AD45" s="7">
        <v>0</v>
      </c>
      <c r="AE45" s="7">
        <v>0</v>
      </c>
      <c r="AF45" s="7">
        <f t="shared" si="12"/>
        <v>0</v>
      </c>
      <c r="AG45" s="7">
        <v>73000</v>
      </c>
      <c r="AH45" s="7">
        <v>50858</v>
      </c>
      <c r="AI45" s="7">
        <v>0</v>
      </c>
      <c r="AJ45" s="7">
        <v>78732</v>
      </c>
      <c r="AK45" s="7">
        <v>50000</v>
      </c>
      <c r="AL45" s="7">
        <v>70505</v>
      </c>
      <c r="AM45" s="7">
        <v>0</v>
      </c>
      <c r="AN45" s="7">
        <f t="shared" si="14"/>
        <v>19647</v>
      </c>
      <c r="AO45" s="7">
        <f>IF(AM45=0,0,AM45-AI45)</f>
        <v>0</v>
      </c>
      <c r="AP45" s="7">
        <v>123015</v>
      </c>
      <c r="AQ45" s="7">
        <v>0</v>
      </c>
      <c r="AR45" s="7">
        <f t="shared" si="15"/>
        <v>52510</v>
      </c>
      <c r="AS45" s="7">
        <f>IF(AQ45=0,0,AQ45-AM45)</f>
        <v>0</v>
      </c>
      <c r="AT45" s="7">
        <v>332715</v>
      </c>
      <c r="AU45" s="7">
        <v>0</v>
      </c>
      <c r="AV45" s="7">
        <f t="shared" si="16"/>
        <v>209700</v>
      </c>
      <c r="AW45" s="7">
        <v>64874</v>
      </c>
      <c r="AX45" s="7">
        <f t="shared" si="17"/>
        <v>360589</v>
      </c>
      <c r="AY45" s="7">
        <f t="shared" si="18"/>
        <v>277999.55</v>
      </c>
      <c r="AZ45" s="8">
        <f t="shared" si="19"/>
        <v>-22.904040334009082</v>
      </c>
      <c r="BA45" s="8">
        <f t="shared" si="20"/>
        <v>108.37774070901523</v>
      </c>
      <c r="BB45" s="8">
        <f t="shared" si="21"/>
        <v>99.9998381294964</v>
      </c>
      <c r="BC45" s="7">
        <v>278000</v>
      </c>
    </row>
    <row r="46" spans="1:55" ht="24.75" customHeight="1">
      <c r="A46" s="6" t="s">
        <v>65</v>
      </c>
      <c r="B46" s="7">
        <v>0</v>
      </c>
      <c r="C46" s="7">
        <v>2000</v>
      </c>
      <c r="D46" s="7">
        <v>0</v>
      </c>
      <c r="E46" s="7">
        <v>0</v>
      </c>
      <c r="F46" s="7">
        <v>0</v>
      </c>
      <c r="G46" s="7">
        <v>0</v>
      </c>
      <c r="H46" s="7">
        <f t="shared" si="0"/>
        <v>0</v>
      </c>
      <c r="I46" s="7">
        <f t="shared" si="1"/>
        <v>0</v>
      </c>
      <c r="J46" s="7">
        <v>0</v>
      </c>
      <c r="K46" s="7">
        <v>0</v>
      </c>
      <c r="L46" s="7">
        <f t="shared" si="2"/>
        <v>0</v>
      </c>
      <c r="M46" s="7">
        <f t="shared" si="3"/>
        <v>0</v>
      </c>
      <c r="N46" s="7">
        <v>0</v>
      </c>
      <c r="O46" s="7">
        <v>0</v>
      </c>
      <c r="P46" s="7">
        <f t="shared" si="4"/>
        <v>0</v>
      </c>
      <c r="Q46" s="7">
        <f t="shared" si="5"/>
        <v>0</v>
      </c>
      <c r="R46" s="7">
        <v>0</v>
      </c>
      <c r="S46" s="7">
        <v>0</v>
      </c>
      <c r="T46" s="7">
        <f t="shared" si="6"/>
        <v>0</v>
      </c>
      <c r="U46" s="7">
        <f t="shared" si="7"/>
        <v>0</v>
      </c>
      <c r="V46" s="7">
        <v>0</v>
      </c>
      <c r="W46" s="7">
        <v>0</v>
      </c>
      <c r="X46" s="7">
        <f t="shared" si="8"/>
        <v>0</v>
      </c>
      <c r="Y46" s="7">
        <f t="shared" si="9"/>
        <v>0</v>
      </c>
      <c r="Z46" s="7">
        <v>0</v>
      </c>
      <c r="AA46" s="7">
        <v>0</v>
      </c>
      <c r="AB46" s="7">
        <f t="shared" si="10"/>
        <v>0</v>
      </c>
      <c r="AC46" s="7">
        <f t="shared" si="11"/>
        <v>0</v>
      </c>
      <c r="AD46" s="7">
        <v>0</v>
      </c>
      <c r="AE46" s="7">
        <v>0</v>
      </c>
      <c r="AF46" s="7">
        <f t="shared" si="12"/>
        <v>0</v>
      </c>
      <c r="AG46" s="7">
        <f>IF(AE46=0,0,AE46-AA46)</f>
        <v>0</v>
      </c>
      <c r="AH46" s="7">
        <v>0</v>
      </c>
      <c r="AI46" s="7">
        <v>0</v>
      </c>
      <c r="AJ46" s="7">
        <f t="shared" si="13"/>
        <v>0</v>
      </c>
      <c r="AK46" s="7">
        <f>IF(AI46=0,0,AI46-AE46)</f>
        <v>0</v>
      </c>
      <c r="AL46" s="7">
        <v>0</v>
      </c>
      <c r="AM46" s="7">
        <v>0</v>
      </c>
      <c r="AN46" s="7">
        <f t="shared" si="14"/>
        <v>0</v>
      </c>
      <c r="AO46" s="7">
        <f>IF(AM46=0,0,AM46-AI46)</f>
        <v>0</v>
      </c>
      <c r="AP46" s="7">
        <v>0</v>
      </c>
      <c r="AQ46" s="7">
        <v>0</v>
      </c>
      <c r="AR46" s="7">
        <f t="shared" si="15"/>
        <v>0</v>
      </c>
      <c r="AS46" s="7">
        <f>IF(AQ46=0,0,AQ46-AM46)</f>
        <v>0</v>
      </c>
      <c r="AT46" s="7">
        <v>0</v>
      </c>
      <c r="AU46" s="7">
        <v>0</v>
      </c>
      <c r="AV46" s="7">
        <f t="shared" si="16"/>
        <v>0</v>
      </c>
      <c r="AW46" s="7">
        <f>IF(AU46=0,0,AU46-AQ46)</f>
        <v>0</v>
      </c>
      <c r="AX46" s="7">
        <f t="shared" si="17"/>
        <v>0</v>
      </c>
      <c r="AY46" s="7">
        <f t="shared" si="18"/>
        <v>0</v>
      </c>
      <c r="AZ46" s="8">
        <f t="shared" si="19"/>
        <v>0</v>
      </c>
      <c r="BA46" s="8">
        <f t="shared" si="20"/>
        <v>0</v>
      </c>
      <c r="BB46" s="8">
        <f t="shared" si="21"/>
        <v>0</v>
      </c>
      <c r="BC46" s="7">
        <v>0</v>
      </c>
    </row>
    <row r="47" spans="1:55" ht="24.75" customHeight="1">
      <c r="A47" s="6" t="s">
        <v>66</v>
      </c>
      <c r="B47" s="7">
        <v>16872354.37</v>
      </c>
      <c r="C47" s="7">
        <v>6610000</v>
      </c>
      <c r="D47" s="7">
        <v>0</v>
      </c>
      <c r="E47" s="7">
        <v>0</v>
      </c>
      <c r="F47" s="7">
        <v>169402.72</v>
      </c>
      <c r="G47" s="7">
        <v>0</v>
      </c>
      <c r="H47" s="7">
        <f t="shared" si="0"/>
        <v>169402.72</v>
      </c>
      <c r="I47" s="7">
        <f t="shared" si="1"/>
        <v>0</v>
      </c>
      <c r="J47" s="7">
        <v>1403337.72</v>
      </c>
      <c r="K47" s="7">
        <v>500000</v>
      </c>
      <c r="L47" s="7">
        <f t="shared" si="2"/>
        <v>1233935</v>
      </c>
      <c r="M47" s="7">
        <f t="shared" si="3"/>
        <v>500000</v>
      </c>
      <c r="N47" s="7">
        <v>1403337.72</v>
      </c>
      <c r="O47" s="7">
        <v>582136.85</v>
      </c>
      <c r="P47" s="7">
        <f t="shared" si="4"/>
        <v>0</v>
      </c>
      <c r="Q47" s="7">
        <f t="shared" si="5"/>
        <v>82136.84999999998</v>
      </c>
      <c r="R47" s="7">
        <v>1403337.72</v>
      </c>
      <c r="S47" s="7">
        <v>1016978.66</v>
      </c>
      <c r="T47" s="7">
        <f t="shared" si="6"/>
        <v>0</v>
      </c>
      <c r="U47" s="7">
        <f t="shared" si="7"/>
        <v>434841.81000000006</v>
      </c>
      <c r="V47" s="7">
        <v>6922444.86</v>
      </c>
      <c r="W47" s="7">
        <v>1493869.78</v>
      </c>
      <c r="X47" s="7">
        <f t="shared" si="8"/>
        <v>5519107.140000001</v>
      </c>
      <c r="Y47" s="7">
        <f t="shared" si="9"/>
        <v>476891.12</v>
      </c>
      <c r="Z47" s="7">
        <v>8845392.62</v>
      </c>
      <c r="AA47" s="7">
        <v>1749823.75</v>
      </c>
      <c r="AB47" s="7">
        <f t="shared" si="10"/>
        <v>1922947.7599999988</v>
      </c>
      <c r="AC47" s="7">
        <f t="shared" si="11"/>
        <v>255953.96999999997</v>
      </c>
      <c r="AD47" s="7">
        <v>9636607.52</v>
      </c>
      <c r="AE47" s="7">
        <v>0</v>
      </c>
      <c r="AF47" s="7">
        <f t="shared" si="12"/>
        <v>791214.9000000004</v>
      </c>
      <c r="AG47" s="7">
        <v>791367</v>
      </c>
      <c r="AH47" s="7">
        <v>13024255.78</v>
      </c>
      <c r="AI47" s="7">
        <v>0</v>
      </c>
      <c r="AJ47" s="7">
        <f t="shared" si="13"/>
        <v>3387648.26</v>
      </c>
      <c r="AK47" s="7">
        <v>791367</v>
      </c>
      <c r="AL47" s="7">
        <v>13059160.18</v>
      </c>
      <c r="AM47" s="7">
        <v>0</v>
      </c>
      <c r="AN47" s="7">
        <f t="shared" si="14"/>
        <v>34904.40000000037</v>
      </c>
      <c r="AO47" s="7">
        <v>791368</v>
      </c>
      <c r="AP47" s="7">
        <v>15510786.87</v>
      </c>
      <c r="AQ47" s="7">
        <v>0</v>
      </c>
      <c r="AR47" s="7">
        <f t="shared" si="15"/>
        <v>2451626.6899999995</v>
      </c>
      <c r="AS47" s="7">
        <v>1243037</v>
      </c>
      <c r="AT47" s="7">
        <v>16872354.37</v>
      </c>
      <c r="AU47" s="7">
        <v>0</v>
      </c>
      <c r="AV47" s="7">
        <f t="shared" si="16"/>
        <v>1361567.5000000019</v>
      </c>
      <c r="AW47" s="7">
        <v>1243037</v>
      </c>
      <c r="AX47" s="7">
        <f>D47+H47+L47+P47+T47+X47+AB47+AF47+AJ47+AN47+AR47+AV47</f>
        <v>16872354.37</v>
      </c>
      <c r="AY47" s="7">
        <f t="shared" si="18"/>
        <v>6609999.75</v>
      </c>
      <c r="AZ47" s="8">
        <f t="shared" si="19"/>
        <v>-60.823489093182204</v>
      </c>
      <c r="BA47" s="8">
        <f t="shared" si="20"/>
        <v>100</v>
      </c>
      <c r="BB47" s="8">
        <f t="shared" si="21"/>
        <v>99.99999621785174</v>
      </c>
      <c r="BC47" s="7">
        <v>6510000</v>
      </c>
    </row>
    <row r="48" spans="1:55" ht="24.75" customHeight="1">
      <c r="A48" s="6" t="s">
        <v>67</v>
      </c>
      <c r="B48" s="7">
        <v>1544483.46</v>
      </c>
      <c r="C48" s="7">
        <v>280000</v>
      </c>
      <c r="D48" s="7">
        <v>0</v>
      </c>
      <c r="E48" s="7">
        <v>0</v>
      </c>
      <c r="F48" s="7">
        <v>23600</v>
      </c>
      <c r="G48" s="7">
        <v>0</v>
      </c>
      <c r="H48" s="7">
        <f t="shared" si="0"/>
        <v>23600</v>
      </c>
      <c r="I48" s="7">
        <f t="shared" si="1"/>
        <v>0</v>
      </c>
      <c r="J48" s="7">
        <v>23600</v>
      </c>
      <c r="K48" s="7">
        <v>0</v>
      </c>
      <c r="L48" s="7">
        <f t="shared" si="2"/>
        <v>0</v>
      </c>
      <c r="M48" s="7">
        <f t="shared" si="3"/>
        <v>0</v>
      </c>
      <c r="N48" s="7">
        <v>121710.01</v>
      </c>
      <c r="O48" s="7">
        <v>0</v>
      </c>
      <c r="P48" s="7">
        <f t="shared" si="4"/>
        <v>98110.01</v>
      </c>
      <c r="Q48" s="7">
        <f t="shared" si="5"/>
        <v>0</v>
      </c>
      <c r="R48" s="7">
        <v>121710.01</v>
      </c>
      <c r="S48" s="7">
        <v>0</v>
      </c>
      <c r="T48" s="7">
        <f t="shared" si="6"/>
        <v>0</v>
      </c>
      <c r="U48" s="7">
        <f t="shared" si="7"/>
        <v>0</v>
      </c>
      <c r="V48" s="7">
        <v>155930.01</v>
      </c>
      <c r="W48" s="7">
        <v>472429.98</v>
      </c>
      <c r="X48" s="7">
        <f t="shared" si="8"/>
        <v>34220.000000000015</v>
      </c>
      <c r="Y48" s="7">
        <f t="shared" si="9"/>
        <v>472429.98</v>
      </c>
      <c r="Z48" s="7">
        <v>326804.39</v>
      </c>
      <c r="AA48" s="7">
        <v>594642.45</v>
      </c>
      <c r="AB48" s="7">
        <f t="shared" si="10"/>
        <v>170874.38</v>
      </c>
      <c r="AC48" s="7">
        <f t="shared" si="11"/>
        <v>122212.46999999997</v>
      </c>
      <c r="AD48" s="7">
        <v>326804.39</v>
      </c>
      <c r="AE48" s="7">
        <v>0</v>
      </c>
      <c r="AF48" s="7">
        <f t="shared" si="12"/>
        <v>0</v>
      </c>
      <c r="AG48" s="7">
        <f>IF(AE48=0,0,AE48-AA48)</f>
        <v>0</v>
      </c>
      <c r="AH48" s="7">
        <v>326804.39</v>
      </c>
      <c r="AI48" s="7">
        <v>0</v>
      </c>
      <c r="AJ48" s="7">
        <f t="shared" si="13"/>
        <v>0</v>
      </c>
      <c r="AK48" s="7">
        <f>IF(AI48=0,0,AI48-AE48)</f>
        <v>0</v>
      </c>
      <c r="AL48" s="7">
        <v>639265.95</v>
      </c>
      <c r="AM48" s="7">
        <v>0</v>
      </c>
      <c r="AN48" s="7">
        <f t="shared" si="14"/>
        <v>312461.55999999994</v>
      </c>
      <c r="AO48" s="7">
        <f>IF(AM48=0,0,AM48-AI48)</f>
        <v>0</v>
      </c>
      <c r="AP48" s="7">
        <v>688551.6</v>
      </c>
      <c r="AQ48" s="7">
        <v>0</v>
      </c>
      <c r="AR48" s="7">
        <f t="shared" si="15"/>
        <v>49285.65000000002</v>
      </c>
      <c r="AS48" s="7">
        <f>IF(AQ48=0,0,AQ48-AM48)</f>
        <v>0</v>
      </c>
      <c r="AT48" s="7">
        <v>1544483.46</v>
      </c>
      <c r="AU48" s="7">
        <v>0</v>
      </c>
      <c r="AV48" s="7">
        <f t="shared" si="16"/>
        <v>855931.86</v>
      </c>
      <c r="AW48" s="7">
        <f>IF(AU48=0,0,AU48-AQ48)</f>
        <v>0</v>
      </c>
      <c r="AX48" s="7">
        <f t="shared" si="17"/>
        <v>1544483.46</v>
      </c>
      <c r="AY48" s="7">
        <f t="shared" si="18"/>
        <v>594642.45</v>
      </c>
      <c r="AZ48" s="8">
        <f t="shared" si="19"/>
        <v>-61.498943472013615</v>
      </c>
      <c r="BA48" s="8">
        <f t="shared" si="20"/>
        <v>100</v>
      </c>
      <c r="BB48" s="8">
        <f t="shared" si="21"/>
        <v>212.37230357142855</v>
      </c>
      <c r="BC48" s="7">
        <v>610250</v>
      </c>
    </row>
    <row r="49" spans="1:55" ht="24.75" customHeight="1">
      <c r="A49" s="6" t="s">
        <v>68</v>
      </c>
      <c r="B49" s="7">
        <v>16465121.06</v>
      </c>
      <c r="C49" s="7">
        <v>10530000</v>
      </c>
      <c r="D49" s="7">
        <v>0</v>
      </c>
      <c r="E49" s="7">
        <v>0</v>
      </c>
      <c r="F49" s="7">
        <v>114288.57</v>
      </c>
      <c r="G49" s="7">
        <v>0</v>
      </c>
      <c r="H49" s="7">
        <f t="shared" si="0"/>
        <v>114288.57</v>
      </c>
      <c r="I49" s="7">
        <f t="shared" si="1"/>
        <v>0</v>
      </c>
      <c r="J49" s="7">
        <v>114288.57</v>
      </c>
      <c r="K49" s="7">
        <v>500000</v>
      </c>
      <c r="L49" s="7">
        <f t="shared" si="2"/>
        <v>0</v>
      </c>
      <c r="M49" s="7">
        <f t="shared" si="3"/>
        <v>500000</v>
      </c>
      <c r="N49" s="7">
        <v>221190.53</v>
      </c>
      <c r="O49" s="7">
        <v>1895900.54</v>
      </c>
      <c r="P49" s="7">
        <f t="shared" si="4"/>
        <v>106901.95999999999</v>
      </c>
      <c r="Q49" s="7">
        <f t="shared" si="5"/>
        <v>1395900.54</v>
      </c>
      <c r="R49" s="7">
        <v>640165.11</v>
      </c>
      <c r="S49" s="7">
        <v>2380750.7</v>
      </c>
      <c r="T49" s="7">
        <f t="shared" si="6"/>
        <v>418974.57999999996</v>
      </c>
      <c r="U49" s="7">
        <f t="shared" si="7"/>
        <v>484850.16000000015</v>
      </c>
      <c r="V49" s="7">
        <v>1609230.37</v>
      </c>
      <c r="W49" s="7">
        <v>4523396.28</v>
      </c>
      <c r="X49" s="7">
        <f t="shared" si="8"/>
        <v>969065.2600000001</v>
      </c>
      <c r="Y49" s="7">
        <f t="shared" si="9"/>
        <v>2142645.58</v>
      </c>
      <c r="Z49" s="7">
        <v>3393221.76</v>
      </c>
      <c r="AA49" s="7">
        <v>5820968.67</v>
      </c>
      <c r="AB49" s="7">
        <f t="shared" si="10"/>
        <v>1783991.3899999997</v>
      </c>
      <c r="AC49" s="7">
        <f t="shared" si="11"/>
        <v>1297572.3899999997</v>
      </c>
      <c r="AD49" s="7">
        <v>4000214.75</v>
      </c>
      <c r="AE49" s="7">
        <v>0</v>
      </c>
      <c r="AF49" s="7">
        <f t="shared" si="12"/>
        <v>606992.9900000002</v>
      </c>
      <c r="AG49" s="7">
        <v>1083612</v>
      </c>
      <c r="AH49" s="7">
        <v>6295568.55</v>
      </c>
      <c r="AI49" s="7">
        <v>0</v>
      </c>
      <c r="AJ49" s="7">
        <f t="shared" si="13"/>
        <v>2295353.8</v>
      </c>
      <c r="AK49" s="7">
        <v>800000</v>
      </c>
      <c r="AL49" s="7">
        <v>8717335.37</v>
      </c>
      <c r="AM49" s="7">
        <v>0</v>
      </c>
      <c r="AN49" s="7">
        <f t="shared" si="14"/>
        <v>2421766.8199999994</v>
      </c>
      <c r="AO49" s="7">
        <v>941806</v>
      </c>
      <c r="AP49" s="7">
        <v>12335470.54</v>
      </c>
      <c r="AQ49" s="7">
        <v>0</v>
      </c>
      <c r="AR49" s="7">
        <f t="shared" si="15"/>
        <v>3618135.17</v>
      </c>
      <c r="AS49" s="7">
        <v>941807</v>
      </c>
      <c r="AT49" s="7">
        <v>16465121.06</v>
      </c>
      <c r="AU49" s="7">
        <v>0</v>
      </c>
      <c r="AV49" s="7">
        <f t="shared" si="16"/>
        <v>4129650.5200000014</v>
      </c>
      <c r="AW49" s="7">
        <v>941806</v>
      </c>
      <c r="AX49" s="7">
        <f t="shared" si="17"/>
        <v>16465121.06</v>
      </c>
      <c r="AY49" s="7">
        <f t="shared" si="18"/>
        <v>10529999.67</v>
      </c>
      <c r="AZ49" s="8">
        <f t="shared" si="19"/>
        <v>-36.0466307436916</v>
      </c>
      <c r="BA49" s="8">
        <f t="shared" si="20"/>
        <v>100</v>
      </c>
      <c r="BB49" s="8">
        <f t="shared" si="21"/>
        <v>99.99999686609686</v>
      </c>
      <c r="BC49" s="7">
        <v>12500200</v>
      </c>
    </row>
  </sheetData>
  <sheetProtection/>
  <mergeCells count="32">
    <mergeCell ref="B12:Q12"/>
    <mergeCell ref="AR13:AS13"/>
    <mergeCell ref="AJ13:AK13"/>
    <mergeCell ref="BA13:BB13"/>
    <mergeCell ref="X13:Y13"/>
    <mergeCell ref="AX13:AY13"/>
    <mergeCell ref="AB13:AC13"/>
    <mergeCell ref="AD13:AE13"/>
    <mergeCell ref="P13:Q13"/>
    <mergeCell ref="L13:M13"/>
    <mergeCell ref="B10:BC10"/>
    <mergeCell ref="AT13:AU13"/>
    <mergeCell ref="AV13:AW13"/>
    <mergeCell ref="AL13:AM13"/>
    <mergeCell ref="AN13:AO13"/>
    <mergeCell ref="AZ13:AZ14"/>
    <mergeCell ref="AP13:AQ13"/>
    <mergeCell ref="J13:K13"/>
    <mergeCell ref="T13:U13"/>
    <mergeCell ref="V13:W13"/>
    <mergeCell ref="A13:A14"/>
    <mergeCell ref="B13:B14"/>
    <mergeCell ref="C13:C14"/>
    <mergeCell ref="D13:E13"/>
    <mergeCell ref="F13:G13"/>
    <mergeCell ref="H13:I13"/>
    <mergeCell ref="BC13:BC14"/>
    <mergeCell ref="N13:O13"/>
    <mergeCell ref="R13:S13"/>
    <mergeCell ref="Z13:AA13"/>
    <mergeCell ref="AF13:AG13"/>
    <mergeCell ref="AH13:AI13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0" r:id="rId1"/>
  <headerFooter alignWithMargins="0">
    <oddFooter>&amp;Le-bütçe "" aşaması verilerinden üretilmiştir.  (24.05.2021 14:52:44)</oddFooter>
  </headerFooter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E20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75.125" style="0" customWidth="1"/>
    <col min="2" max="31" width="20.75390625" style="0" customWidth="1"/>
  </cols>
  <sheetData>
    <row r="4" spans="1:31" ht="14.25">
      <c r="A4" s="27" t="s">
        <v>69</v>
      </c>
      <c r="B4" s="27" t="s">
        <v>0</v>
      </c>
      <c r="C4" s="27" t="s">
        <v>0</v>
      </c>
      <c r="D4" s="27" t="s">
        <v>0</v>
      </c>
      <c r="E4" s="27" t="s">
        <v>0</v>
      </c>
      <c r="F4" s="27" t="s">
        <v>0</v>
      </c>
      <c r="G4" s="27" t="s">
        <v>0</v>
      </c>
      <c r="H4" s="27" t="s">
        <v>0</v>
      </c>
      <c r="I4" s="27" t="s">
        <v>0</v>
      </c>
      <c r="J4" s="27" t="s">
        <v>0</v>
      </c>
      <c r="K4" s="27" t="s">
        <v>0</v>
      </c>
      <c r="L4" s="27" t="s">
        <v>0</v>
      </c>
      <c r="M4" s="27" t="s">
        <v>0</v>
      </c>
      <c r="N4" s="27" t="s">
        <v>0</v>
      </c>
      <c r="O4" s="27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27" t="s">
        <v>0</v>
      </c>
      <c r="Y4" s="27" t="s">
        <v>0</v>
      </c>
      <c r="Z4" s="27" t="s">
        <v>0</v>
      </c>
      <c r="AA4" s="27" t="s">
        <v>0</v>
      </c>
      <c r="AB4" s="27" t="s">
        <v>0</v>
      </c>
      <c r="AC4" s="27" t="s">
        <v>0</v>
      </c>
      <c r="AD4" s="27" t="s">
        <v>0</v>
      </c>
      <c r="AE4" s="27" t="s">
        <v>0</v>
      </c>
    </row>
    <row r="5" spans="1:31" ht="14.25">
      <c r="A5" s="28" t="s">
        <v>2</v>
      </c>
      <c r="B5" s="29">
        <f>ButceYil</f>
        <v>2022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 t="s">
        <v>0</v>
      </c>
      <c r="W5" s="30" t="s">
        <v>0</v>
      </c>
      <c r="X5" s="30" t="s">
        <v>0</v>
      </c>
      <c r="Y5" s="30" t="s">
        <v>0</v>
      </c>
      <c r="Z5" s="30" t="s">
        <v>0</v>
      </c>
      <c r="AA5" s="30" t="s">
        <v>0</v>
      </c>
      <c r="AB5" s="31"/>
      <c r="AC5" s="31"/>
      <c r="AD5" s="31"/>
      <c r="AE5" s="31"/>
    </row>
    <row r="6" spans="1:31" ht="15" thickBot="1">
      <c r="A6" s="32" t="s">
        <v>21</v>
      </c>
      <c r="B6" s="33" t="str">
        <f>KurAd</f>
        <v>ATATÜRK ÜNİVERSİTESİ 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0</v>
      </c>
      <c r="H6" s="33" t="s">
        <v>0</v>
      </c>
      <c r="I6" s="33" t="s">
        <v>0</v>
      </c>
      <c r="J6" s="33" t="s">
        <v>0</v>
      </c>
      <c r="K6" s="33" t="s">
        <v>0</v>
      </c>
      <c r="L6" s="33" t="s">
        <v>0</v>
      </c>
      <c r="M6" s="33" t="s">
        <v>0</v>
      </c>
      <c r="N6" s="33" t="s">
        <v>0</v>
      </c>
      <c r="O6" s="33" t="s">
        <v>0</v>
      </c>
      <c r="P6" s="33" t="s">
        <v>0</v>
      </c>
      <c r="Q6" s="33" t="s">
        <v>0</v>
      </c>
      <c r="R6" s="30"/>
      <c r="S6" s="30"/>
      <c r="T6" s="30"/>
      <c r="U6" s="30"/>
      <c r="V6" s="30" t="s">
        <v>0</v>
      </c>
      <c r="W6" s="30" t="s">
        <v>0</v>
      </c>
      <c r="X6" s="30" t="s">
        <v>0</v>
      </c>
      <c r="Y6" s="30" t="s">
        <v>0</v>
      </c>
      <c r="Z6" s="31"/>
      <c r="AA6" s="31"/>
      <c r="AB6" s="31"/>
      <c r="AC6" s="31"/>
      <c r="AD6" s="31"/>
      <c r="AE6" s="31"/>
    </row>
    <row r="7" spans="1:31" ht="12.75">
      <c r="A7" s="34" t="s">
        <v>70</v>
      </c>
      <c r="B7" s="34" t="str">
        <f>ButceYil-1&amp;" "&amp;"GERÇEKLEŞME TOPLAMI"</f>
        <v>2021 GERÇEKLEŞME TOPLAMI</v>
      </c>
      <c r="C7" s="34" t="str">
        <f>ButceYil&amp;" "&amp;"BAŞLANGIÇ ÖDENEĞİ"</f>
        <v>2022 BAŞLANGIÇ ÖDENEĞİ</v>
      </c>
      <c r="D7" s="34" t="s">
        <v>4</v>
      </c>
      <c r="E7" s="34" t="s">
        <v>0</v>
      </c>
      <c r="F7" s="34" t="s">
        <v>23</v>
      </c>
      <c r="G7" s="34" t="s">
        <v>0</v>
      </c>
      <c r="H7" s="34" t="s">
        <v>5</v>
      </c>
      <c r="I7" s="34" t="s">
        <v>0</v>
      </c>
      <c r="J7" s="34" t="s">
        <v>24</v>
      </c>
      <c r="K7" s="34" t="s">
        <v>0</v>
      </c>
      <c r="L7" s="34" t="s">
        <v>6</v>
      </c>
      <c r="M7" s="34" t="s">
        <v>0</v>
      </c>
      <c r="N7" s="34" t="s">
        <v>25</v>
      </c>
      <c r="O7" s="34" t="s">
        <v>0</v>
      </c>
      <c r="P7" s="34" t="s">
        <v>7</v>
      </c>
      <c r="Q7" s="34" t="s">
        <v>0</v>
      </c>
      <c r="R7" s="34" t="s">
        <v>26</v>
      </c>
      <c r="S7" s="34" t="s">
        <v>0</v>
      </c>
      <c r="T7" s="34" t="s">
        <v>8</v>
      </c>
      <c r="U7" s="34" t="s">
        <v>0</v>
      </c>
      <c r="V7" s="34" t="s">
        <v>27</v>
      </c>
      <c r="W7" s="34" t="s">
        <v>0</v>
      </c>
      <c r="X7" s="34" t="s">
        <v>9</v>
      </c>
      <c r="Y7" s="34" t="s">
        <v>0</v>
      </c>
      <c r="Z7" s="34" t="s">
        <v>71</v>
      </c>
      <c r="AA7" s="34" t="s">
        <v>0</v>
      </c>
      <c r="AB7" s="34" t="s">
        <v>17</v>
      </c>
      <c r="AC7" s="34" t="s">
        <v>72</v>
      </c>
      <c r="AD7" s="34" t="s">
        <v>0</v>
      </c>
      <c r="AE7" s="34" t="str">
        <f>ButceYil&amp;" "&amp;"YILSONU GERÇEKLEŞME TAHMİNİ"</f>
        <v>2022 YILSONU GERÇEKLEŞME TAHMİNİ</v>
      </c>
    </row>
    <row r="8" spans="1:31" ht="15" thickBot="1">
      <c r="A8" s="35" t="s">
        <v>0</v>
      </c>
      <c r="B8" s="35" t="s">
        <v>0</v>
      </c>
      <c r="C8" s="35" t="s">
        <v>0</v>
      </c>
      <c r="D8" s="36">
        <f>ButceYil-1</f>
        <v>2021</v>
      </c>
      <c r="E8" s="36">
        <f>ButceYil</f>
        <v>2022</v>
      </c>
      <c r="F8" s="36">
        <f>ButceYil-1</f>
        <v>2021</v>
      </c>
      <c r="G8" s="36">
        <f>ButceYil</f>
        <v>2022</v>
      </c>
      <c r="H8" s="36">
        <f>ButceYil-1</f>
        <v>2021</v>
      </c>
      <c r="I8" s="36">
        <f>ButceYil</f>
        <v>2022</v>
      </c>
      <c r="J8" s="36">
        <f>ButceYil-1</f>
        <v>2021</v>
      </c>
      <c r="K8" s="36">
        <f>ButceYil</f>
        <v>2022</v>
      </c>
      <c r="L8" s="36">
        <f>ButceYil-1</f>
        <v>2021</v>
      </c>
      <c r="M8" s="36">
        <f>ButceYil</f>
        <v>2022</v>
      </c>
      <c r="N8" s="36">
        <f>ButceYil-1</f>
        <v>2021</v>
      </c>
      <c r="O8" s="36">
        <f>ButceYil</f>
        <v>2022</v>
      </c>
      <c r="P8" s="36">
        <f>ButceYil-1</f>
        <v>2021</v>
      </c>
      <c r="Q8" s="36">
        <f>ButceYil</f>
        <v>2022</v>
      </c>
      <c r="R8" s="36">
        <f>ButceYil-1</f>
        <v>2021</v>
      </c>
      <c r="S8" s="36">
        <f>ButceYil</f>
        <v>2022</v>
      </c>
      <c r="T8" s="36">
        <f>ButceYil-1</f>
        <v>2021</v>
      </c>
      <c r="U8" s="36">
        <f>ButceYil</f>
        <v>2022</v>
      </c>
      <c r="V8" s="36">
        <f>ButceYil-1</f>
        <v>2021</v>
      </c>
      <c r="W8" s="36">
        <f>ButceYil</f>
        <v>2022</v>
      </c>
      <c r="X8" s="36">
        <f>ButceYil-1</f>
        <v>2021</v>
      </c>
      <c r="Y8" s="36">
        <f>ButceYil</f>
        <v>2022</v>
      </c>
      <c r="Z8" s="36">
        <f>ButceYil-1</f>
        <v>2021</v>
      </c>
      <c r="AA8" s="36">
        <f>ButceYil</f>
        <v>2022</v>
      </c>
      <c r="AB8" s="35" t="s">
        <v>0</v>
      </c>
      <c r="AC8" s="36">
        <f>ButceYil-1</f>
        <v>2021</v>
      </c>
      <c r="AD8" s="36">
        <f>ButceYil</f>
        <v>2022</v>
      </c>
      <c r="AE8" s="35" t="s">
        <v>0</v>
      </c>
    </row>
    <row r="9" spans="1:31" ht="15" customHeight="1" thickBot="1">
      <c r="A9" s="37" t="s">
        <v>73</v>
      </c>
      <c r="B9" s="38">
        <v>1158407735.92</v>
      </c>
      <c r="C9" s="38">
        <v>1176843000</v>
      </c>
      <c r="D9" s="38">
        <v>73250502.83</v>
      </c>
      <c r="E9" s="38">
        <v>117073464.42</v>
      </c>
      <c r="F9" s="38">
        <v>144908726.92</v>
      </c>
      <c r="G9" s="38">
        <v>249332465.65</v>
      </c>
      <c r="H9" s="38">
        <f aca="true" t="shared" si="0" ref="H9:I20">IF(F9=0,0,F9-D9)</f>
        <v>71658224.08999999</v>
      </c>
      <c r="I9" s="38">
        <f t="shared" si="0"/>
        <v>132259001.23</v>
      </c>
      <c r="J9" s="38">
        <v>236575975.94</v>
      </c>
      <c r="K9" s="38">
        <v>416878951.40999997</v>
      </c>
      <c r="L9" s="38">
        <f aca="true" t="shared" si="1" ref="L9:M20">IF(J9=0,0,J9-F9)</f>
        <v>91667249.02000001</v>
      </c>
      <c r="M9" s="38">
        <f t="shared" si="1"/>
        <v>167546485.75999996</v>
      </c>
      <c r="N9" s="38">
        <v>316678207.89</v>
      </c>
      <c r="O9" s="38">
        <v>565660447.88</v>
      </c>
      <c r="P9" s="38">
        <f aca="true" t="shared" si="2" ref="P9:Q20">IF(N9=0,0,N9-J9)</f>
        <v>80102231.94999999</v>
      </c>
      <c r="Q9" s="38">
        <f t="shared" si="2"/>
        <v>148781496.47000003</v>
      </c>
      <c r="R9" s="38">
        <v>389012910.62</v>
      </c>
      <c r="S9" s="38">
        <v>708664896.1</v>
      </c>
      <c r="T9" s="38">
        <f aca="true" t="shared" si="3" ref="T9:U20">IF(R9=0,0,R9-N9)</f>
        <v>72334702.73000002</v>
      </c>
      <c r="U9" s="38">
        <f t="shared" si="3"/>
        <v>143004448.22000003</v>
      </c>
      <c r="V9" s="38">
        <v>461371965.09000003</v>
      </c>
      <c r="W9" s="38">
        <v>851845416.98</v>
      </c>
      <c r="X9" s="38">
        <f aca="true" t="shared" si="4" ref="X9:Y20">IF(V9=0,0,V9-R9)</f>
        <v>72359054.47000003</v>
      </c>
      <c r="Y9" s="38">
        <f t="shared" si="4"/>
        <v>143180520.88</v>
      </c>
      <c r="Z9" s="38">
        <f aca="true" t="shared" si="5" ref="Z9:AA20">D9+H9+L9+P9+T9+X9</f>
        <v>461371965.09000003</v>
      </c>
      <c r="AA9" s="38">
        <f t="shared" si="5"/>
        <v>851845416.98</v>
      </c>
      <c r="AB9" s="39">
        <f>IF(AA9=0,0,IF(Z9=0,0,(AA9-Z9)/Z9*100))</f>
        <v>84.63311198673074</v>
      </c>
      <c r="AC9" s="40">
        <f aca="true" t="shared" si="6" ref="AC9:AD20">IF(Z9=0,0,IF(B9=0,0,Z9/B9*100))</f>
        <v>39.82811498781829</v>
      </c>
      <c r="AD9" s="40">
        <f>IF(AA9=0,0,IF(C9=0,0,AA9/C9*100))</f>
        <v>72.38394730478068</v>
      </c>
      <c r="AE9" s="38">
        <v>1703690834</v>
      </c>
    </row>
    <row r="10" spans="1:31" ht="15" customHeight="1" thickBot="1">
      <c r="A10" s="37" t="s">
        <v>74</v>
      </c>
      <c r="B10" s="38">
        <v>53771098.53</v>
      </c>
      <c r="C10" s="38">
        <v>39065000</v>
      </c>
      <c r="D10" s="38">
        <v>1554895.77</v>
      </c>
      <c r="E10" s="38">
        <v>1560590.39</v>
      </c>
      <c r="F10" s="38">
        <v>2447052.5700000003</v>
      </c>
      <c r="G10" s="38">
        <v>3258233.22</v>
      </c>
      <c r="H10" s="38">
        <f t="shared" si="0"/>
        <v>892156.8000000003</v>
      </c>
      <c r="I10" s="38">
        <f t="shared" si="0"/>
        <v>1697642.8300000003</v>
      </c>
      <c r="J10" s="38">
        <v>19200524.56</v>
      </c>
      <c r="K10" s="38">
        <v>22560156.380000003</v>
      </c>
      <c r="L10" s="38">
        <f t="shared" si="1"/>
        <v>16753471.989999998</v>
      </c>
      <c r="M10" s="38">
        <f t="shared" si="1"/>
        <v>19301923.160000004</v>
      </c>
      <c r="N10" s="38">
        <v>20434581.82</v>
      </c>
      <c r="O10" s="38">
        <v>24421672.71</v>
      </c>
      <c r="P10" s="38">
        <f t="shared" si="2"/>
        <v>1234057.2600000016</v>
      </c>
      <c r="Q10" s="38">
        <f t="shared" si="2"/>
        <v>1861516.3299999982</v>
      </c>
      <c r="R10" s="38">
        <v>21321080.96</v>
      </c>
      <c r="S10" s="38">
        <v>26409502.96</v>
      </c>
      <c r="T10" s="38">
        <f t="shared" si="3"/>
        <v>886499.1400000006</v>
      </c>
      <c r="U10" s="38">
        <f t="shared" si="3"/>
        <v>1987830.25</v>
      </c>
      <c r="V10" s="38">
        <v>22433670.23</v>
      </c>
      <c r="W10" s="38">
        <v>28326926.770000003</v>
      </c>
      <c r="X10" s="38">
        <f t="shared" si="4"/>
        <v>1112589.2699999996</v>
      </c>
      <c r="Y10" s="38">
        <f t="shared" si="4"/>
        <v>1917423.8100000024</v>
      </c>
      <c r="Z10" s="38">
        <f t="shared" si="5"/>
        <v>22433670.23</v>
      </c>
      <c r="AA10" s="38">
        <f t="shared" si="5"/>
        <v>28326926.770000003</v>
      </c>
      <c r="AB10" s="39">
        <f aca="true" t="shared" si="7" ref="AB10:AB20">IF(AA10=0,0,IF(Z10=0,0,(AA10-Z10)/Z10*100))</f>
        <v>26.269694078497665</v>
      </c>
      <c r="AC10" s="40">
        <f t="shared" si="6"/>
        <v>41.720684239850144</v>
      </c>
      <c r="AD10" s="40">
        <f t="shared" si="6"/>
        <v>72.51229174452835</v>
      </c>
      <c r="AE10" s="38">
        <v>56653854</v>
      </c>
    </row>
    <row r="11" spans="1:31" ht="15" customHeight="1" thickBot="1">
      <c r="A11" s="41" t="s">
        <v>75</v>
      </c>
      <c r="B11" s="42">
        <v>41043938.160000004</v>
      </c>
      <c r="C11" s="42">
        <v>26779000</v>
      </c>
      <c r="D11" s="42">
        <v>410856</v>
      </c>
      <c r="E11" s="42">
        <v>405204.01</v>
      </c>
      <c r="F11" s="42">
        <v>414037</v>
      </c>
      <c r="G11" s="42">
        <v>787965.41</v>
      </c>
      <c r="H11" s="42">
        <f t="shared" si="0"/>
        <v>3181</v>
      </c>
      <c r="I11" s="42">
        <f t="shared" si="0"/>
        <v>382761.4</v>
      </c>
      <c r="J11" s="42">
        <v>16142201.18</v>
      </c>
      <c r="K11" s="42">
        <v>18855687.96</v>
      </c>
      <c r="L11" s="42">
        <f t="shared" si="1"/>
        <v>15728164.18</v>
      </c>
      <c r="M11" s="42">
        <f t="shared" si="1"/>
        <v>18067722.55</v>
      </c>
      <c r="N11" s="42">
        <v>16249065.77</v>
      </c>
      <c r="O11" s="42">
        <v>19203713.96</v>
      </c>
      <c r="P11" s="42">
        <f t="shared" si="2"/>
        <v>106864.58999999985</v>
      </c>
      <c r="Q11" s="42">
        <f t="shared" si="2"/>
        <v>348026</v>
      </c>
      <c r="R11" s="42">
        <v>16250073.77</v>
      </c>
      <c r="S11" s="42">
        <v>19742683.96</v>
      </c>
      <c r="T11" s="42">
        <f t="shared" si="3"/>
        <v>1008</v>
      </c>
      <c r="U11" s="42">
        <f t="shared" si="3"/>
        <v>538970</v>
      </c>
      <c r="V11" s="42">
        <v>16251679.77</v>
      </c>
      <c r="W11" s="42">
        <v>20254159.26</v>
      </c>
      <c r="X11" s="42">
        <f t="shared" si="4"/>
        <v>1606</v>
      </c>
      <c r="Y11" s="42">
        <f t="shared" si="4"/>
        <v>511475.30000000075</v>
      </c>
      <c r="Z11" s="42">
        <f t="shared" si="5"/>
        <v>16251679.77</v>
      </c>
      <c r="AA11" s="42">
        <f t="shared" si="5"/>
        <v>20254159.26</v>
      </c>
      <c r="AB11" s="43">
        <f t="shared" si="7"/>
        <v>24.6280971976105</v>
      </c>
      <c r="AC11" s="44">
        <f t="shared" si="6"/>
        <v>39.595809999144585</v>
      </c>
      <c r="AD11" s="44">
        <f t="shared" si="6"/>
        <v>75.63448694872848</v>
      </c>
      <c r="AE11" s="42">
        <v>40508318</v>
      </c>
    </row>
    <row r="12" spans="1:31" ht="15" customHeight="1" thickBot="1">
      <c r="A12" s="41" t="s">
        <v>76</v>
      </c>
      <c r="B12" s="42">
        <v>12727160.37</v>
      </c>
      <c r="C12" s="42">
        <v>12286000</v>
      </c>
      <c r="D12" s="42">
        <v>1144039.77</v>
      </c>
      <c r="E12" s="42">
        <v>1155386.38</v>
      </c>
      <c r="F12" s="42">
        <v>2033015.57</v>
      </c>
      <c r="G12" s="42">
        <v>2470267.81</v>
      </c>
      <c r="H12" s="42">
        <f t="shared" si="0"/>
        <v>888975.8</v>
      </c>
      <c r="I12" s="42">
        <f t="shared" si="0"/>
        <v>1314881.4300000002</v>
      </c>
      <c r="J12" s="42">
        <v>3058323.38</v>
      </c>
      <c r="K12" s="42">
        <v>3704468.42</v>
      </c>
      <c r="L12" s="42">
        <f t="shared" si="1"/>
        <v>1025307.8099999998</v>
      </c>
      <c r="M12" s="42">
        <f t="shared" si="1"/>
        <v>1234200.6099999999</v>
      </c>
      <c r="N12" s="42">
        <v>4185516.05</v>
      </c>
      <c r="O12" s="42">
        <v>5217958.75</v>
      </c>
      <c r="P12" s="42">
        <f t="shared" si="2"/>
        <v>1127192.67</v>
      </c>
      <c r="Q12" s="42">
        <f t="shared" si="2"/>
        <v>1513490.33</v>
      </c>
      <c r="R12" s="42">
        <v>5071007.19</v>
      </c>
      <c r="S12" s="42">
        <v>6666819</v>
      </c>
      <c r="T12" s="42">
        <f t="shared" si="3"/>
        <v>885491.1400000006</v>
      </c>
      <c r="U12" s="42">
        <f t="shared" si="3"/>
        <v>1448860.25</v>
      </c>
      <c r="V12" s="42">
        <v>6181990.46</v>
      </c>
      <c r="W12" s="42">
        <v>8072767.51</v>
      </c>
      <c r="X12" s="42">
        <f t="shared" si="4"/>
        <v>1110983.2699999996</v>
      </c>
      <c r="Y12" s="42">
        <f t="shared" si="4"/>
        <v>1405948.5099999998</v>
      </c>
      <c r="Z12" s="42">
        <f t="shared" si="5"/>
        <v>6181990.46</v>
      </c>
      <c r="AA12" s="42">
        <f t="shared" si="5"/>
        <v>8072767.51</v>
      </c>
      <c r="AB12" s="43">
        <f t="shared" si="7"/>
        <v>30.585246972380475</v>
      </c>
      <c r="AC12" s="44">
        <f t="shared" si="6"/>
        <v>48.573210993490456</v>
      </c>
      <c r="AD12" s="44">
        <f t="shared" si="6"/>
        <v>65.70704468500732</v>
      </c>
      <c r="AE12" s="42">
        <v>16145536</v>
      </c>
    </row>
    <row r="13" spans="1:31" ht="15" customHeight="1" thickBot="1">
      <c r="A13" s="37" t="s">
        <v>77</v>
      </c>
      <c r="B13" s="38">
        <v>1031939900</v>
      </c>
      <c r="C13" s="38">
        <v>1090720000</v>
      </c>
      <c r="D13" s="38">
        <v>69000000</v>
      </c>
      <c r="E13" s="38">
        <v>112499962.25</v>
      </c>
      <c r="F13" s="38">
        <v>138000000</v>
      </c>
      <c r="G13" s="38">
        <v>240485846.85</v>
      </c>
      <c r="H13" s="38">
        <f t="shared" si="0"/>
        <v>69000000</v>
      </c>
      <c r="I13" s="38">
        <f t="shared" si="0"/>
        <v>127985884.6</v>
      </c>
      <c r="J13" s="38">
        <v>208437089.69</v>
      </c>
      <c r="K13" s="38">
        <v>384947707.4</v>
      </c>
      <c r="L13" s="38">
        <f t="shared" si="1"/>
        <v>70437089.69</v>
      </c>
      <c r="M13" s="38">
        <f t="shared" si="1"/>
        <v>144461860.54999998</v>
      </c>
      <c r="N13" s="38">
        <v>281641088.67</v>
      </c>
      <c r="O13" s="38">
        <v>512210444.4</v>
      </c>
      <c r="P13" s="38">
        <f t="shared" si="2"/>
        <v>73203998.98000002</v>
      </c>
      <c r="Q13" s="38">
        <f t="shared" si="2"/>
        <v>127262737</v>
      </c>
      <c r="R13" s="38">
        <v>350584254.55</v>
      </c>
      <c r="S13" s="38">
        <v>643305035.41</v>
      </c>
      <c r="T13" s="38">
        <f t="shared" si="3"/>
        <v>68943165.88</v>
      </c>
      <c r="U13" s="38">
        <f t="shared" si="3"/>
        <v>131094591.00999999</v>
      </c>
      <c r="V13" s="38">
        <v>419784747.18</v>
      </c>
      <c r="W13" s="38">
        <v>780253035.33</v>
      </c>
      <c r="X13" s="38">
        <f t="shared" si="4"/>
        <v>69200492.63</v>
      </c>
      <c r="Y13" s="38">
        <f t="shared" si="4"/>
        <v>136947999.92000008</v>
      </c>
      <c r="Z13" s="38">
        <f t="shared" si="5"/>
        <v>419784747.18</v>
      </c>
      <c r="AA13" s="38">
        <f t="shared" si="5"/>
        <v>780253035.33</v>
      </c>
      <c r="AB13" s="39">
        <f t="shared" si="7"/>
        <v>85.86979173767702</v>
      </c>
      <c r="AC13" s="40">
        <f t="shared" si="6"/>
        <v>40.67918559792096</v>
      </c>
      <c r="AD13" s="40">
        <f t="shared" si="6"/>
        <v>71.53559440828077</v>
      </c>
      <c r="AE13" s="38">
        <v>1560506070</v>
      </c>
    </row>
    <row r="14" spans="1:31" ht="15" customHeight="1" thickBot="1">
      <c r="A14" s="41" t="s">
        <v>78</v>
      </c>
      <c r="B14" s="42">
        <v>1028114000</v>
      </c>
      <c r="C14" s="42">
        <v>1090720000</v>
      </c>
      <c r="D14" s="42">
        <v>69000000</v>
      </c>
      <c r="E14" s="42">
        <v>112500000</v>
      </c>
      <c r="F14" s="42">
        <v>138000000</v>
      </c>
      <c r="G14" s="42">
        <v>240500000</v>
      </c>
      <c r="H14" s="42">
        <f t="shared" si="0"/>
        <v>69000000</v>
      </c>
      <c r="I14" s="42">
        <f t="shared" si="0"/>
        <v>128000000</v>
      </c>
      <c r="J14" s="42">
        <v>207000000</v>
      </c>
      <c r="K14" s="42">
        <v>368250000</v>
      </c>
      <c r="L14" s="42">
        <f t="shared" si="1"/>
        <v>69000000</v>
      </c>
      <c r="M14" s="42">
        <f t="shared" si="1"/>
        <v>127750000</v>
      </c>
      <c r="N14" s="42">
        <v>280000000</v>
      </c>
      <c r="O14" s="42">
        <v>494184000</v>
      </c>
      <c r="P14" s="42">
        <f t="shared" si="2"/>
        <v>73000000</v>
      </c>
      <c r="Q14" s="42">
        <f t="shared" si="2"/>
        <v>125934000</v>
      </c>
      <c r="R14" s="42">
        <v>348837000</v>
      </c>
      <c r="S14" s="42">
        <v>614414000</v>
      </c>
      <c r="T14" s="42">
        <f t="shared" si="3"/>
        <v>68837000</v>
      </c>
      <c r="U14" s="42">
        <f t="shared" si="3"/>
        <v>120230000</v>
      </c>
      <c r="V14" s="42">
        <v>417837000</v>
      </c>
      <c r="W14" s="42">
        <v>745914000</v>
      </c>
      <c r="X14" s="42">
        <f t="shared" si="4"/>
        <v>69000000</v>
      </c>
      <c r="Y14" s="42">
        <f t="shared" si="4"/>
        <v>131500000</v>
      </c>
      <c r="Z14" s="42">
        <f t="shared" si="5"/>
        <v>417837000</v>
      </c>
      <c r="AA14" s="42">
        <f t="shared" si="5"/>
        <v>745914000</v>
      </c>
      <c r="AB14" s="43">
        <f t="shared" si="7"/>
        <v>78.51793881346076</v>
      </c>
      <c r="AC14" s="44">
        <f t="shared" si="6"/>
        <v>40.64111567394277</v>
      </c>
      <c r="AD14" s="44">
        <f t="shared" si="6"/>
        <v>68.38730379932521</v>
      </c>
      <c r="AE14" s="42">
        <v>1409396000</v>
      </c>
    </row>
    <row r="15" spans="1:31" ht="15" customHeight="1" thickBot="1">
      <c r="A15" s="41" t="s">
        <v>79</v>
      </c>
      <c r="B15" s="42">
        <v>3825900</v>
      </c>
      <c r="C15" s="42">
        <v>0</v>
      </c>
      <c r="D15" s="42">
        <v>0</v>
      </c>
      <c r="E15" s="42">
        <v>-37.75</v>
      </c>
      <c r="F15" s="42">
        <v>0</v>
      </c>
      <c r="G15" s="42">
        <v>-14153.15</v>
      </c>
      <c r="H15" s="42">
        <f t="shared" si="0"/>
        <v>0</v>
      </c>
      <c r="I15" s="42">
        <f t="shared" si="0"/>
        <v>-14115.4</v>
      </c>
      <c r="J15" s="42">
        <v>1437089.69</v>
      </c>
      <c r="K15" s="42">
        <v>16697707.4</v>
      </c>
      <c r="L15" s="42">
        <f t="shared" si="1"/>
        <v>1437089.69</v>
      </c>
      <c r="M15" s="42">
        <f t="shared" si="1"/>
        <v>16711860.55</v>
      </c>
      <c r="N15" s="42">
        <v>1641088.67</v>
      </c>
      <c r="O15" s="42">
        <v>18026444.4</v>
      </c>
      <c r="P15" s="42">
        <f t="shared" si="2"/>
        <v>203998.97999999998</v>
      </c>
      <c r="Q15" s="42">
        <f t="shared" si="2"/>
        <v>1328736.9999999981</v>
      </c>
      <c r="R15" s="42">
        <v>1747254.55</v>
      </c>
      <c r="S15" s="42">
        <v>28891035.41</v>
      </c>
      <c r="T15" s="42">
        <f t="shared" si="3"/>
        <v>106165.88000000012</v>
      </c>
      <c r="U15" s="42">
        <f t="shared" si="3"/>
        <v>10864591.010000002</v>
      </c>
      <c r="V15" s="42">
        <v>1947747.18</v>
      </c>
      <c r="W15" s="42">
        <v>34339035.33</v>
      </c>
      <c r="X15" s="42">
        <f t="shared" si="4"/>
        <v>200492.6299999999</v>
      </c>
      <c r="Y15" s="42">
        <f t="shared" si="4"/>
        <v>5447999.919999998</v>
      </c>
      <c r="Z15" s="42">
        <f t="shared" si="5"/>
        <v>1947747.18</v>
      </c>
      <c r="AA15" s="42">
        <f t="shared" si="5"/>
        <v>34339035.33</v>
      </c>
      <c r="AB15" s="43">
        <f t="shared" si="7"/>
        <v>1663.012966087313</v>
      </c>
      <c r="AC15" s="44">
        <f t="shared" si="6"/>
        <v>50.90951619226849</v>
      </c>
      <c r="AD15" s="44">
        <f t="shared" si="6"/>
        <v>0</v>
      </c>
      <c r="AE15" s="42">
        <v>68678070</v>
      </c>
    </row>
    <row r="16" spans="1:31" ht="15" customHeight="1" thickBot="1">
      <c r="A16" s="37" t="s">
        <v>80</v>
      </c>
      <c r="B16" s="38">
        <v>72696737.38999999</v>
      </c>
      <c r="C16" s="38">
        <v>47058000</v>
      </c>
      <c r="D16" s="38">
        <v>2695607.0599999996</v>
      </c>
      <c r="E16" s="38">
        <v>3012911.7799999993</v>
      </c>
      <c r="F16" s="38">
        <v>4461674.35</v>
      </c>
      <c r="G16" s="38">
        <v>5588385.58</v>
      </c>
      <c r="H16" s="38">
        <f t="shared" si="0"/>
        <v>1766067.29</v>
      </c>
      <c r="I16" s="38">
        <f t="shared" si="0"/>
        <v>2575473.8000000007</v>
      </c>
      <c r="J16" s="38">
        <v>8938361.69</v>
      </c>
      <c r="K16" s="38">
        <v>9371087.63</v>
      </c>
      <c r="L16" s="38">
        <f t="shared" si="1"/>
        <v>4476687.34</v>
      </c>
      <c r="M16" s="38">
        <f t="shared" si="1"/>
        <v>3782702.0500000007</v>
      </c>
      <c r="N16" s="38">
        <v>14602537.4</v>
      </c>
      <c r="O16" s="38">
        <v>29028330.77</v>
      </c>
      <c r="P16" s="38">
        <f t="shared" si="2"/>
        <v>5664175.710000001</v>
      </c>
      <c r="Q16" s="38">
        <f t="shared" si="2"/>
        <v>19657243.14</v>
      </c>
      <c r="R16" s="38">
        <v>17107575.11</v>
      </c>
      <c r="S16" s="38">
        <v>38950357.73</v>
      </c>
      <c r="T16" s="38">
        <f t="shared" si="3"/>
        <v>2505037.709999999</v>
      </c>
      <c r="U16" s="38">
        <f t="shared" si="3"/>
        <v>9922026.959999997</v>
      </c>
      <c r="V16" s="38">
        <v>19153547.68</v>
      </c>
      <c r="W16" s="38">
        <v>43265454.879999995</v>
      </c>
      <c r="X16" s="38">
        <f t="shared" si="4"/>
        <v>2045972.5700000003</v>
      </c>
      <c r="Y16" s="38">
        <f t="shared" si="4"/>
        <v>4315097.1499999985</v>
      </c>
      <c r="Z16" s="38">
        <f t="shared" si="5"/>
        <v>19153547.68</v>
      </c>
      <c r="AA16" s="38">
        <f t="shared" si="5"/>
        <v>43265454.88</v>
      </c>
      <c r="AB16" s="39">
        <f t="shared" si="7"/>
        <v>125.88742097725054</v>
      </c>
      <c r="AC16" s="40">
        <f t="shared" si="6"/>
        <v>26.347190214666664</v>
      </c>
      <c r="AD16" s="40">
        <f t="shared" si="6"/>
        <v>91.94070058226019</v>
      </c>
      <c r="AE16" s="38">
        <v>86530910</v>
      </c>
    </row>
    <row r="17" spans="1:31" ht="15" customHeight="1" thickBot="1">
      <c r="A17" s="41" t="s">
        <v>81</v>
      </c>
      <c r="B17" s="42">
        <v>1035943.66</v>
      </c>
      <c r="C17" s="42">
        <v>55000</v>
      </c>
      <c r="D17" s="42">
        <v>309173.88</v>
      </c>
      <c r="E17" s="42">
        <v>106.3</v>
      </c>
      <c r="F17" s="42">
        <v>614012.16</v>
      </c>
      <c r="G17" s="42">
        <v>1315.3</v>
      </c>
      <c r="H17" s="42">
        <f t="shared" si="0"/>
        <v>304838.28</v>
      </c>
      <c r="I17" s="42">
        <f t="shared" si="0"/>
        <v>1209</v>
      </c>
      <c r="J17" s="42">
        <v>1032979.85</v>
      </c>
      <c r="K17" s="42">
        <v>1921.3</v>
      </c>
      <c r="L17" s="42">
        <f t="shared" si="1"/>
        <v>418967.68999999994</v>
      </c>
      <c r="M17" s="42">
        <f t="shared" si="1"/>
        <v>606</v>
      </c>
      <c r="N17" s="42">
        <v>1034302.85</v>
      </c>
      <c r="O17" s="42">
        <v>640588.72</v>
      </c>
      <c r="P17" s="42">
        <f t="shared" si="2"/>
        <v>1323</v>
      </c>
      <c r="Q17" s="42">
        <f t="shared" si="2"/>
        <v>638667.4199999999</v>
      </c>
      <c r="R17" s="42">
        <v>1034302.85</v>
      </c>
      <c r="S17" s="42">
        <v>641242.65</v>
      </c>
      <c r="T17" s="42">
        <f t="shared" si="3"/>
        <v>0</v>
      </c>
      <c r="U17" s="42">
        <f t="shared" si="3"/>
        <v>653.9300000000512</v>
      </c>
      <c r="V17" s="42">
        <v>1034971.58</v>
      </c>
      <c r="W17" s="42">
        <v>642839.22</v>
      </c>
      <c r="X17" s="42">
        <f t="shared" si="4"/>
        <v>668.7299999999814</v>
      </c>
      <c r="Y17" s="42">
        <f t="shared" si="4"/>
        <v>1596.5699999999488</v>
      </c>
      <c r="Z17" s="42">
        <f t="shared" si="5"/>
        <v>1034971.58</v>
      </c>
      <c r="AA17" s="42">
        <f t="shared" si="5"/>
        <v>642839.22</v>
      </c>
      <c r="AB17" s="43">
        <f t="shared" si="7"/>
        <v>-37.88822491145119</v>
      </c>
      <c r="AC17" s="44">
        <f t="shared" si="6"/>
        <v>99.90616478120054</v>
      </c>
      <c r="AD17" s="44">
        <f t="shared" si="6"/>
        <v>1168.7985818181817</v>
      </c>
      <c r="AE17" s="42">
        <v>1285678</v>
      </c>
    </row>
    <row r="18" spans="1:31" ht="15" customHeight="1" thickBot="1">
      <c r="A18" s="41" t="s">
        <v>82</v>
      </c>
      <c r="B18" s="42">
        <v>37157835.48</v>
      </c>
      <c r="C18" s="42">
        <v>22317000</v>
      </c>
      <c r="D18" s="42">
        <v>2114172.82</v>
      </c>
      <c r="E18" s="42">
        <v>2257212.36</v>
      </c>
      <c r="F18" s="42">
        <v>3446118.94</v>
      </c>
      <c r="G18" s="42">
        <v>3997244.44</v>
      </c>
      <c r="H18" s="42">
        <f t="shared" si="0"/>
        <v>1331946.12</v>
      </c>
      <c r="I18" s="42">
        <f t="shared" si="0"/>
        <v>1740032.08</v>
      </c>
      <c r="J18" s="42">
        <v>6532212.55</v>
      </c>
      <c r="K18" s="42">
        <v>7337605.69</v>
      </c>
      <c r="L18" s="42">
        <f t="shared" si="1"/>
        <v>3086093.61</v>
      </c>
      <c r="M18" s="42">
        <f t="shared" si="1"/>
        <v>3340361.2500000005</v>
      </c>
      <c r="N18" s="42">
        <v>11792615.63</v>
      </c>
      <c r="O18" s="42">
        <v>11981290.54</v>
      </c>
      <c r="P18" s="42">
        <f t="shared" si="2"/>
        <v>5260403.080000001</v>
      </c>
      <c r="Q18" s="42">
        <f t="shared" si="2"/>
        <v>4643684.849999999</v>
      </c>
      <c r="R18" s="42">
        <v>14234569.93</v>
      </c>
      <c r="S18" s="42">
        <v>15215638.73</v>
      </c>
      <c r="T18" s="42">
        <f t="shared" si="3"/>
        <v>2441954.299999999</v>
      </c>
      <c r="U18" s="42">
        <f t="shared" si="3"/>
        <v>3234348.1900000013</v>
      </c>
      <c r="V18" s="42">
        <v>15975026</v>
      </c>
      <c r="W18" s="42">
        <v>18550267.66</v>
      </c>
      <c r="X18" s="42">
        <f t="shared" si="4"/>
        <v>1740456.0700000003</v>
      </c>
      <c r="Y18" s="42">
        <f t="shared" si="4"/>
        <v>3334628.9299999997</v>
      </c>
      <c r="Z18" s="42">
        <f t="shared" si="5"/>
        <v>15975026</v>
      </c>
      <c r="AA18" s="42">
        <f t="shared" si="5"/>
        <v>18550267.66</v>
      </c>
      <c r="AB18" s="43">
        <f t="shared" si="7"/>
        <v>16.120422339218727</v>
      </c>
      <c r="AC18" s="44">
        <f t="shared" si="6"/>
        <v>42.99234816462458</v>
      </c>
      <c r="AD18" s="44">
        <f t="shared" si="6"/>
        <v>83.12169046018731</v>
      </c>
      <c r="AE18" s="42">
        <v>37100536</v>
      </c>
    </row>
    <row r="19" spans="1:31" ht="15" customHeight="1" thickBot="1">
      <c r="A19" s="41" t="s">
        <v>83</v>
      </c>
      <c r="B19" s="42">
        <v>189198.57</v>
      </c>
      <c r="C19" s="42">
        <v>0</v>
      </c>
      <c r="D19" s="42">
        <v>0</v>
      </c>
      <c r="E19" s="42">
        <v>2087.42</v>
      </c>
      <c r="F19" s="42">
        <v>0</v>
      </c>
      <c r="G19" s="42">
        <v>2087.42</v>
      </c>
      <c r="H19" s="42">
        <f t="shared" si="0"/>
        <v>0</v>
      </c>
      <c r="I19" s="42">
        <f t="shared" si="0"/>
        <v>0</v>
      </c>
      <c r="J19" s="42">
        <v>0</v>
      </c>
      <c r="K19" s="42">
        <v>2429.36</v>
      </c>
      <c r="L19" s="42">
        <f t="shared" si="1"/>
        <v>0</v>
      </c>
      <c r="M19" s="42">
        <f t="shared" si="1"/>
        <v>341.94000000000005</v>
      </c>
      <c r="N19" s="42">
        <v>0</v>
      </c>
      <c r="O19" s="42">
        <v>2672.02</v>
      </c>
      <c r="P19" s="42">
        <f t="shared" si="2"/>
        <v>0</v>
      </c>
      <c r="Q19" s="42">
        <f t="shared" si="2"/>
        <v>242.65999999999985</v>
      </c>
      <c r="R19" s="42">
        <v>0</v>
      </c>
      <c r="S19" s="42">
        <v>2672.02</v>
      </c>
      <c r="T19" s="42">
        <f t="shared" si="3"/>
        <v>0</v>
      </c>
      <c r="U19" s="42">
        <f t="shared" si="3"/>
        <v>0</v>
      </c>
      <c r="V19" s="42">
        <v>164606.42</v>
      </c>
      <c r="W19" s="42">
        <v>4672.02</v>
      </c>
      <c r="X19" s="42">
        <f t="shared" si="4"/>
        <v>164606.42</v>
      </c>
      <c r="Y19" s="42">
        <f t="shared" si="4"/>
        <v>2000.0000000000005</v>
      </c>
      <c r="Z19" s="42">
        <f t="shared" si="5"/>
        <v>164606.42</v>
      </c>
      <c r="AA19" s="42">
        <f t="shared" si="5"/>
        <v>4672.02</v>
      </c>
      <c r="AB19" s="43">
        <f t="shared" si="7"/>
        <v>-97.16170244149652</v>
      </c>
      <c r="AC19" s="44">
        <f t="shared" si="6"/>
        <v>87.0019366425444</v>
      </c>
      <c r="AD19" s="44">
        <f t="shared" si="6"/>
        <v>0</v>
      </c>
      <c r="AE19" s="42">
        <v>9344</v>
      </c>
    </row>
    <row r="20" spans="1:31" ht="15" customHeight="1" thickBot="1">
      <c r="A20" s="41" t="s">
        <v>84</v>
      </c>
      <c r="B20" s="42">
        <v>34313759.68</v>
      </c>
      <c r="C20" s="42">
        <v>24686000</v>
      </c>
      <c r="D20" s="42">
        <v>272260.36</v>
      </c>
      <c r="E20" s="42">
        <v>753505.7</v>
      </c>
      <c r="F20" s="42">
        <v>401543.25</v>
      </c>
      <c r="G20" s="42">
        <v>1587738.42</v>
      </c>
      <c r="H20" s="42">
        <f t="shared" si="0"/>
        <v>129282.89000000001</v>
      </c>
      <c r="I20" s="42">
        <f t="shared" si="0"/>
        <v>834232.72</v>
      </c>
      <c r="J20" s="42">
        <v>1373169.29</v>
      </c>
      <c r="K20" s="42">
        <v>2029131.28</v>
      </c>
      <c r="L20" s="42">
        <f t="shared" si="1"/>
        <v>971626.04</v>
      </c>
      <c r="M20" s="42">
        <f t="shared" si="1"/>
        <v>441392.8600000001</v>
      </c>
      <c r="N20" s="42">
        <v>1775618.92</v>
      </c>
      <c r="O20" s="42">
        <v>16403779.49</v>
      </c>
      <c r="P20" s="42">
        <f t="shared" si="2"/>
        <v>402449.6299999999</v>
      </c>
      <c r="Q20" s="42">
        <f t="shared" si="2"/>
        <v>14374648.21</v>
      </c>
      <c r="R20" s="42">
        <v>1838702.33</v>
      </c>
      <c r="S20" s="42">
        <v>23090804.33</v>
      </c>
      <c r="T20" s="42">
        <f t="shared" si="3"/>
        <v>63083.41000000015</v>
      </c>
      <c r="U20" s="42">
        <f t="shared" si="3"/>
        <v>6687024.839999998</v>
      </c>
      <c r="V20" s="42">
        <v>1978943.68</v>
      </c>
      <c r="W20" s="42">
        <v>24067675.98</v>
      </c>
      <c r="X20" s="42">
        <f t="shared" si="4"/>
        <v>140241.34999999986</v>
      </c>
      <c r="Y20" s="42">
        <f t="shared" si="4"/>
        <v>976871.6500000022</v>
      </c>
      <c r="Z20" s="42">
        <f t="shared" si="5"/>
        <v>1978943.68</v>
      </c>
      <c r="AA20" s="42">
        <f t="shared" si="5"/>
        <v>24067675.98</v>
      </c>
      <c r="AB20" s="43">
        <f t="shared" si="7"/>
        <v>1116.1880210759712</v>
      </c>
      <c r="AC20" s="44">
        <f t="shared" si="6"/>
        <v>5.767201549626287</v>
      </c>
      <c r="AD20" s="44">
        <f t="shared" si="6"/>
        <v>97.49524418698859</v>
      </c>
      <c r="AE20" s="42">
        <v>48135352</v>
      </c>
    </row>
  </sheetData>
  <sheetProtection/>
  <mergeCells count="20">
    <mergeCell ref="Z7:AA7"/>
    <mergeCell ref="AB7:AB8"/>
    <mergeCell ref="AC7:AD7"/>
    <mergeCell ref="AE7:AE8"/>
    <mergeCell ref="N7:O7"/>
    <mergeCell ref="P7:Q7"/>
    <mergeCell ref="R7:S7"/>
    <mergeCell ref="T7:U7"/>
    <mergeCell ref="V7:W7"/>
    <mergeCell ref="X7:Y7"/>
    <mergeCell ref="A4:AE4"/>
    <mergeCell ref="B6:Q6"/>
    <mergeCell ref="A7:A8"/>
    <mergeCell ref="B7:B8"/>
    <mergeCell ref="C7:C8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ronaldinho424</cp:lastModifiedBy>
  <cp:lastPrinted>2021-05-24T19:22:23Z</cp:lastPrinted>
  <dcterms:created xsi:type="dcterms:W3CDTF">2021-05-24T11:53:59Z</dcterms:created>
  <dcterms:modified xsi:type="dcterms:W3CDTF">2022-08-02T13:07:54Z</dcterms:modified>
  <cp:category/>
  <cp:version/>
  <cp:contentType/>
  <cp:contentStatus/>
</cp:coreProperties>
</file>